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90" windowWidth="15480" windowHeight="11145" activeTab="0"/>
  </bookViews>
  <sheets>
    <sheet name="Предв" sheetId="1" r:id="rId1"/>
    <sheet name="Уточн" sheetId="2" r:id="rId2"/>
    <sheet name="Лист3" sheetId="3" r:id="rId3"/>
  </sheets>
  <definedNames>
    <definedName name="_xlnm.Print_Titles" localSheetId="0">'Предв'!$9:$11</definedName>
    <definedName name="_xlnm.Print_Area" localSheetId="0">'Предв'!$B$1:$L$126</definedName>
  </definedNames>
  <calcPr fullCalcOnLoad="1"/>
</workbook>
</file>

<file path=xl/sharedStrings.xml><?xml version="1.0" encoding="utf-8"?>
<sst xmlns="http://schemas.openxmlformats.org/spreadsheetml/2006/main" count="205" uniqueCount="133">
  <si>
    <t>в том числе:</t>
  </si>
  <si>
    <t>% к предыдущему году в сопоставимых ценах</t>
  </si>
  <si>
    <t>%</t>
  </si>
  <si>
    <t>млн. рублей</t>
  </si>
  <si>
    <t>руб.</t>
  </si>
  <si>
    <t>чел.</t>
  </si>
  <si>
    <t>Численность детей в дошкольных образовательных учреждениях</t>
  </si>
  <si>
    <t xml:space="preserve">Численность обучающихся общеобразовательных учреждениях (без вечерних (сменных) общеобразовательных учреждениях (на начало учебного года) </t>
  </si>
  <si>
    <t>государственных и муниципальных</t>
  </si>
  <si>
    <t>негосударственных</t>
  </si>
  <si>
    <t>Численность обучающихся в образовательных учреждений начального профессионального образования</t>
  </si>
  <si>
    <t>Численность студентов образовательных учреждений среднего профессионального образования (на начало учебного года)</t>
  </si>
  <si>
    <t>из них в государственных и муниципальных образовательных учреждениях</t>
  </si>
  <si>
    <t>Численность студентов образовательных учреждений высшего профессионального образования (на начало учебного года)</t>
  </si>
  <si>
    <t>Выпуск специалистов:</t>
  </si>
  <si>
    <t>Выпуск специалистов образовательными учреждениями среднего профессионального образования</t>
  </si>
  <si>
    <t>Выпуск специалистов образовательными учреждениями высшего профессионального образования</t>
  </si>
  <si>
    <t>Обеспеченность</t>
  </si>
  <si>
    <t xml:space="preserve">Обеспеченность: </t>
  </si>
  <si>
    <t>больничными койками на 10 000 человек населения</t>
  </si>
  <si>
    <t xml:space="preserve"> коек </t>
  </si>
  <si>
    <t>общедоступными  библиотеками</t>
  </si>
  <si>
    <t>учреждениями культурно-досугового типа</t>
  </si>
  <si>
    <t>дошкольными образовательными учреждениями</t>
  </si>
  <si>
    <t>мощностью амбулаторно-поликлинических учреждений на 10 000 человек населения</t>
  </si>
  <si>
    <t>на конец года; посещений в смену</t>
  </si>
  <si>
    <t>Численность:</t>
  </si>
  <si>
    <t>врачей всех специальностей</t>
  </si>
  <si>
    <t>среднего медицинского персонала</t>
  </si>
  <si>
    <t>тыс. человек</t>
  </si>
  <si>
    <t>мест на 1000 детей в возрасте 1-6 лет</t>
  </si>
  <si>
    <t>Показатели</t>
  </si>
  <si>
    <t>Единица измерения</t>
  </si>
  <si>
    <t>вариант 1</t>
  </si>
  <si>
    <t>вариант 2</t>
  </si>
  <si>
    <t>1. Население</t>
  </si>
  <si>
    <t>% к предыдущему году</t>
  </si>
  <si>
    <t>Коэффициент миграционного прироста</t>
  </si>
  <si>
    <t>Отчетный период</t>
  </si>
  <si>
    <t>Текущий год</t>
  </si>
  <si>
    <t>прогнозируемый период</t>
  </si>
  <si>
    <t>9. Развитие социальной сферы</t>
  </si>
  <si>
    <t>Численность постоянного населения (среднегодовая) - всего</t>
  </si>
  <si>
    <t>в % к предыдущему году</t>
  </si>
  <si>
    <t>Ожидаемая продолжительность жизни при рождении</t>
  </si>
  <si>
    <t>число лет</t>
  </si>
  <si>
    <t>Количество родившихся</t>
  </si>
  <si>
    <t>Общий коэффициент рождаемости</t>
  </si>
  <si>
    <t>человек на 1000 населения</t>
  </si>
  <si>
    <t>Количество умерших</t>
  </si>
  <si>
    <t>Общий коэффициент смертности</t>
  </si>
  <si>
    <t>Естественный прирост (+), убыль (-)</t>
  </si>
  <si>
    <t>Коэффициент естественного прироста</t>
  </si>
  <si>
    <t>Миграция населения</t>
  </si>
  <si>
    <t>прибыло</t>
  </si>
  <si>
    <t>выбыло</t>
  </si>
  <si>
    <t>Миграционный прирост (+), снижение (-)</t>
  </si>
  <si>
    <t>человек на  1000 населения</t>
  </si>
  <si>
    <t>2. Денежные доходы и расходы населения</t>
  </si>
  <si>
    <t>Доходы - всего</t>
  </si>
  <si>
    <t>Реальные располагаемые денежные доходы населения</t>
  </si>
  <si>
    <t>Денежные доходы в расчете на душу населения в месяц</t>
  </si>
  <si>
    <t>рублей</t>
  </si>
  <si>
    <t>Фонд начисленной заработной платы всех работников (по полному кругу)</t>
  </si>
  <si>
    <t>Расходы и сбережения - всего</t>
  </si>
  <si>
    <t>Превышение доходов над расходами  (+),  или расходов над доходами (-)</t>
  </si>
  <si>
    <t>Величина прожиточного минимума в среднем на душу населения в месяц</t>
  </si>
  <si>
    <t>Численность населения с  денежными доходами  ниже величины прожиточного минимума (по полному кругу)</t>
  </si>
  <si>
    <t>в % ко всему населению</t>
  </si>
  <si>
    <t>Среднемесячная заработная плата одного работника по крупным и средним предприятиям</t>
  </si>
  <si>
    <t xml:space="preserve">3. Трудовые ресурсы </t>
  </si>
  <si>
    <t>Среднесписочная численность работников (без внешних совместителей) по полному кругу</t>
  </si>
  <si>
    <t>Численность работников, предполагаемых к увольнению  с градообразующего предприятия</t>
  </si>
  <si>
    <t>человек</t>
  </si>
  <si>
    <t>4. Занятость населения</t>
  </si>
  <si>
    <t>Численность населения в трудоспособном возрасте</t>
  </si>
  <si>
    <t xml:space="preserve">Общая численность безработных </t>
  </si>
  <si>
    <t>Численность безработных, зарегистрированных в органах государственной службы занятости</t>
  </si>
  <si>
    <t>Уровень общей безработицы (отношение общей численности безработных к экономически активному населению)</t>
  </si>
  <si>
    <t>Уровень зарегистрированной безработицы (общее количество зарегистрированных безработных к экономически активному населению)</t>
  </si>
  <si>
    <t xml:space="preserve">в % к предыдущему году в сопоставимых ценах </t>
  </si>
  <si>
    <t>Индекс-дефлятор товарооборота к предыдущему году</t>
  </si>
  <si>
    <t>Индекс потребительских цен (к декабрю предыдущего года)</t>
  </si>
  <si>
    <t>в % к предыдущему году в сопоставимых ценах</t>
  </si>
  <si>
    <t>Объем отгруженных товаров собственного производства, выполненных работ и услуг собственными силами, по видам деятельности, относящимся к промышленному производству по крупным и средним предприятиям</t>
  </si>
  <si>
    <t>добыча полезных ископаемых</t>
  </si>
  <si>
    <t>обрабатывающие производства</t>
  </si>
  <si>
    <t>производство и распределение электроэнергии, газа и воды</t>
  </si>
  <si>
    <t>Ввод в эксплуатацию жилых домов</t>
  </si>
  <si>
    <t>кв. м</t>
  </si>
  <si>
    <t>7. Муниципальная собственность</t>
  </si>
  <si>
    <t>Сумма дивидендов по акциям, находящимся в муниципальной собственности</t>
  </si>
  <si>
    <t>Поступления от реализации имущества, находящегося в муниципальной собственности</t>
  </si>
  <si>
    <t>Поступления от продажи акций, находящихся в муниципальной собственности</t>
  </si>
  <si>
    <t>Поступления от сдачи в аренду имущества, входящего в состав муниципальной казны</t>
  </si>
  <si>
    <t xml:space="preserve">8. Инвестиции </t>
  </si>
  <si>
    <t>Инвестиции в основной капитал за счет всех источников финансирования</t>
  </si>
  <si>
    <t xml:space="preserve">Индекс физического объема инвестиций в основной капитал </t>
  </si>
  <si>
    <t>Инвестиции в основной капитал по источникам финансирования:</t>
  </si>
  <si>
    <t xml:space="preserve">  Собственные средства предприятий</t>
  </si>
  <si>
    <t xml:space="preserve">     из них:</t>
  </si>
  <si>
    <t xml:space="preserve">          прибыль</t>
  </si>
  <si>
    <t xml:space="preserve">          амортизация</t>
  </si>
  <si>
    <t xml:space="preserve">  Привлеченные средства</t>
  </si>
  <si>
    <t xml:space="preserve">          кредиты банков,</t>
  </si>
  <si>
    <t xml:space="preserve">    в т.ч. кредиты иностранных банков</t>
  </si>
  <si>
    <t xml:space="preserve">   заемные средства других организаций</t>
  </si>
  <si>
    <t xml:space="preserve">          бюджетные средства</t>
  </si>
  <si>
    <t xml:space="preserve">             в том числе:</t>
  </si>
  <si>
    <t xml:space="preserve">               из федерального бюджета</t>
  </si>
  <si>
    <t xml:space="preserve">               из областного бюджета</t>
  </si>
  <si>
    <t xml:space="preserve">               из бюджета муниципального образования</t>
  </si>
  <si>
    <t xml:space="preserve">           средства внебюджетных фондов</t>
  </si>
  <si>
    <t xml:space="preserve">           прочие</t>
  </si>
  <si>
    <t>учрежд. на 100 тыс.населения</t>
  </si>
  <si>
    <t>на конец года; тыс. чел.</t>
  </si>
  <si>
    <t>5. Потребительский рынок</t>
  </si>
  <si>
    <t>6. Промышленность</t>
  </si>
  <si>
    <t>У</t>
  </si>
  <si>
    <t>млн. руб.</t>
  </si>
  <si>
    <t xml:space="preserve">Оборот розничной торговли </t>
  </si>
  <si>
    <t xml:space="preserve">Оборот общественного питания </t>
  </si>
  <si>
    <t xml:space="preserve"> в ценах соответствующих лет, млн. руб.</t>
  </si>
  <si>
    <t xml:space="preserve">на 2017 год и на период до 2019 года </t>
  </si>
  <si>
    <t xml:space="preserve">Уточненный прогноз социально-экономического развития Дальнегорского городского округа  </t>
  </si>
  <si>
    <t>к постановлению администрации</t>
  </si>
  <si>
    <t xml:space="preserve"> Дальнегорского городского округа</t>
  </si>
  <si>
    <t xml:space="preserve">
                                                                       </t>
  </si>
  <si>
    <t>Приложение</t>
  </si>
  <si>
    <t xml:space="preserve">  от __________________ № _______</t>
  </si>
  <si>
    <t>Заместитель начяальника отдела экономики и поддержки предпринимательства                                                                                                                                                              Т.В.Фукалова</t>
  </si>
  <si>
    <t>млн.рублей</t>
  </si>
  <si>
    <t>тыс.чел.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</si>
</sst>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"/>
    <numFmt numFmtId="166" formatCode="#,##0.000"/>
    <numFmt numFmtId="167" formatCode="0.0000"/>
    <numFmt numFmtId="168" formatCode="0.00000"/>
    <numFmt numFmtId="169" formatCode="#,##0.0000"/>
    <numFmt numFmtId="170" formatCode="0.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0.00000000"/>
    <numFmt numFmtId="176" formatCode="0.0000000"/>
    <numFmt numFmtId="177" formatCode="0.000000"/>
  </numFmts>
  <fonts count="55">
    <font>
      <sz val="10"/>
      <name val="Arial Cyr"/>
      <family val="0"/>
    </font>
    <font>
      <b/>
      <sz val="1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sz val="16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sz val="14"/>
      <name val="Arial Cyr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9"/>
      <color indexed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4"/>
      <color indexed="1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000000"/>
      <name val="Times New Roman"/>
      <family val="1"/>
    </font>
    <font>
      <sz val="14"/>
      <color rgb="FFFF0000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rgb="FF0061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left" vertical="center" wrapText="1" shrinkToFit="1"/>
      <protection/>
    </xf>
    <xf numFmtId="4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Continuous" vertical="center" wrapText="1"/>
      <protection/>
    </xf>
    <xf numFmtId="4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 shrinkToFit="1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50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vertical="center" wrapText="1"/>
    </xf>
    <xf numFmtId="0" fontId="4" fillId="0" borderId="12" xfId="0" applyFont="1" applyBorder="1" applyAlignment="1">
      <alignment horizontal="left" vertical="center" wrapText="1"/>
    </xf>
    <xf numFmtId="0" fontId="10" fillId="0" borderId="13" xfId="0" applyFont="1" applyBorder="1" applyAlignment="1">
      <alignment vertical="top" wrapText="1"/>
    </xf>
    <xf numFmtId="0" fontId="11" fillId="0" borderId="10" xfId="0" applyFont="1" applyFill="1" applyBorder="1" applyAlignment="1">
      <alignment horizontal="left" vertical="center" wrapText="1" shrinkToFit="1"/>
    </xf>
    <xf numFmtId="0" fontId="12" fillId="0" borderId="10" xfId="0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>
      <alignment horizontal="left" vertical="center" wrapText="1" shrinkToFit="1"/>
    </xf>
    <xf numFmtId="0" fontId="12" fillId="0" borderId="10" xfId="0" applyFont="1" applyFill="1" applyBorder="1" applyAlignment="1">
      <alignment horizontal="center" vertical="center" wrapText="1" shrinkToFit="1"/>
    </xf>
    <xf numFmtId="0" fontId="12" fillId="0" borderId="10" xfId="0" applyFont="1" applyFill="1" applyBorder="1" applyAlignment="1" applyProtection="1">
      <alignment horizontal="left" vertical="center" wrapText="1" shrinkToFit="1"/>
      <protection/>
    </xf>
    <xf numFmtId="0" fontId="11" fillId="0" borderId="10" xfId="0" applyFont="1" applyFill="1" applyBorder="1" applyAlignment="1" applyProtection="1">
      <alignment horizontal="left" vertical="center" wrapText="1" shrinkToFit="1"/>
      <protection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2" fontId="4" fillId="0" borderId="10" xfId="0" applyNumberFormat="1" applyFont="1" applyFill="1" applyBorder="1" applyAlignment="1" applyProtection="1">
      <alignment horizontal="center" vertical="center" wrapText="1"/>
      <protection/>
    </xf>
    <xf numFmtId="170" fontId="4" fillId="0" borderId="10" xfId="0" applyNumberFormat="1" applyFont="1" applyFill="1" applyBorder="1" applyAlignment="1" applyProtection="1">
      <alignment horizontal="center" vertical="center" wrapText="1"/>
      <protection/>
    </xf>
    <xf numFmtId="4" fontId="51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10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wrapText="1"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170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52" fillId="0" borderId="10" xfId="0" applyNumberFormat="1" applyFont="1" applyFill="1" applyBorder="1" applyAlignment="1" applyProtection="1">
      <alignment horizontal="center" vertical="center" wrapText="1"/>
      <protection/>
    </xf>
    <xf numFmtId="164" fontId="52" fillId="0" borderId="10" xfId="0" applyNumberFormat="1" applyFont="1" applyFill="1" applyBorder="1" applyAlignment="1" applyProtection="1">
      <alignment horizontal="center" vertical="center" wrapText="1"/>
      <protection/>
    </xf>
    <xf numFmtId="0" fontId="52" fillId="0" borderId="10" xfId="0" applyFont="1" applyBorder="1" applyAlignment="1">
      <alignment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Fill="1" applyBorder="1" applyAlignment="1" applyProtection="1">
      <alignment horizontal="center" vertical="center" wrapText="1"/>
      <protection/>
    </xf>
    <xf numFmtId="4" fontId="52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52" fillId="0" borderId="11" xfId="0" applyNumberFormat="1" applyFont="1" applyFill="1" applyBorder="1" applyAlignment="1" applyProtection="1">
      <alignment horizontal="center" vertical="center" wrapText="1"/>
      <protection locked="0"/>
    </xf>
    <xf numFmtId="166" fontId="5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3" fillId="0" borderId="10" xfId="0" applyFont="1" applyBorder="1" applyAlignment="1">
      <alignment vertical="center" wrapText="1"/>
    </xf>
    <xf numFmtId="0" fontId="52" fillId="0" borderId="10" xfId="0" applyFont="1" applyFill="1" applyBorder="1" applyAlignment="1">
      <alignment horizontal="center" vertical="center" wrapText="1"/>
    </xf>
    <xf numFmtId="170" fontId="52" fillId="0" borderId="10" xfId="0" applyNumberFormat="1" applyFont="1" applyFill="1" applyBorder="1" applyAlignment="1" applyProtection="1">
      <alignment horizontal="center" vertical="center" wrapText="1"/>
      <protection/>
    </xf>
    <xf numFmtId="0" fontId="52" fillId="0" borderId="12" xfId="0" applyFont="1" applyBorder="1" applyAlignment="1">
      <alignment horizontal="center" vertical="center"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/>
    </xf>
    <xf numFmtId="4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164" fontId="51" fillId="0" borderId="0" xfId="0" applyNumberFormat="1" applyFont="1" applyFill="1" applyBorder="1" applyAlignment="1" applyProtection="1">
      <alignment horizontal="center" vertical="center" wrapText="1"/>
      <protection/>
    </xf>
    <xf numFmtId="164" fontId="4" fillId="0" borderId="0" xfId="0" applyNumberFormat="1" applyFont="1" applyFill="1" applyBorder="1" applyAlignment="1" applyProtection="1">
      <alignment horizontal="center" vertical="center" wrapText="1"/>
      <protection/>
    </xf>
    <xf numFmtId="4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54" fillId="0" borderId="10" xfId="62" applyFont="1" applyFill="1" applyBorder="1" applyAlignment="1">
      <alignment horizontal="center" vertical="center" wrapText="1" shrinkToFit="1"/>
    </xf>
    <xf numFmtId="0" fontId="54" fillId="0" borderId="10" xfId="62" applyFont="1" applyFill="1" applyBorder="1" applyAlignment="1" applyProtection="1">
      <alignment horizontal="center" vertical="center" wrapText="1"/>
      <protection/>
    </xf>
    <xf numFmtId="166" fontId="54" fillId="0" borderId="10" xfId="62" applyNumberFormat="1" applyFont="1" applyFill="1" applyBorder="1" applyAlignment="1" applyProtection="1">
      <alignment horizontal="center" vertical="center" wrapText="1"/>
      <protection locked="0"/>
    </xf>
    <xf numFmtId="2" fontId="54" fillId="0" borderId="10" xfId="62" applyNumberFormat="1" applyFont="1" applyFill="1" applyBorder="1" applyAlignment="1" applyProtection="1">
      <alignment horizontal="center" vertical="center" wrapText="1"/>
      <protection/>
    </xf>
    <xf numFmtId="4" fontId="54" fillId="0" borderId="10" xfId="62" applyNumberFormat="1" applyFont="1" applyFill="1" applyBorder="1" applyAlignment="1" applyProtection="1">
      <alignment horizontal="center" vertical="center" wrapText="1"/>
      <protection locked="0"/>
    </xf>
    <xf numFmtId="170" fontId="54" fillId="0" borderId="10" xfId="62" applyNumberFormat="1" applyFont="1" applyFill="1" applyBorder="1" applyAlignment="1" applyProtection="1">
      <alignment horizontal="center" vertical="center" wrapText="1"/>
      <protection/>
    </xf>
    <xf numFmtId="164" fontId="54" fillId="0" borderId="10" xfId="62" applyNumberFormat="1" applyFont="1" applyFill="1" applyBorder="1" applyAlignment="1" applyProtection="1">
      <alignment horizontal="center" vertical="center" wrapText="1"/>
      <protection/>
    </xf>
    <xf numFmtId="164" fontId="54" fillId="0" borderId="10" xfId="62" applyNumberFormat="1" applyFont="1" applyFill="1" applyBorder="1" applyAlignment="1" applyProtection="1">
      <alignment horizontal="center" vertical="center" wrapText="1"/>
      <protection locked="0"/>
    </xf>
    <xf numFmtId="2" fontId="54" fillId="0" borderId="10" xfId="62" applyNumberFormat="1" applyFont="1" applyFill="1" applyBorder="1" applyAlignment="1">
      <alignment horizontal="center" vertical="center" wrapText="1" shrinkToFit="1"/>
    </xf>
    <xf numFmtId="169" fontId="54" fillId="0" borderId="10" xfId="62" applyNumberFormat="1" applyFont="1" applyFill="1" applyBorder="1" applyAlignment="1" applyProtection="1">
      <alignment horizontal="center" vertical="center" wrapText="1"/>
      <protection locked="0"/>
    </xf>
    <xf numFmtId="2" fontId="54" fillId="0" borderId="10" xfId="62" applyNumberFormat="1" applyFont="1" applyFill="1" applyBorder="1" applyAlignment="1">
      <alignment horizontal="center" vertical="center" wrapText="1"/>
    </xf>
    <xf numFmtId="2" fontId="54" fillId="0" borderId="15" xfId="62" applyNumberFormat="1" applyFont="1" applyFill="1" applyBorder="1" applyAlignment="1">
      <alignment horizontal="center" vertical="center" wrapText="1"/>
    </xf>
    <xf numFmtId="168" fontId="52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>
      <alignment horizontal="left"/>
    </xf>
    <xf numFmtId="0" fontId="4" fillId="0" borderId="10" xfId="0" applyFont="1" applyBorder="1" applyAlignment="1">
      <alignment vertical="center" wrapText="1"/>
    </xf>
    <xf numFmtId="0" fontId="52" fillId="0" borderId="10" xfId="0" applyFont="1" applyBorder="1" applyAlignment="1">
      <alignment vertical="center" wrapText="1"/>
    </xf>
    <xf numFmtId="0" fontId="5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15" xfId="0" applyFont="1" applyFill="1" applyBorder="1" applyAlignment="1" applyProtection="1">
      <alignment horizontal="center" vertical="center" wrapText="1"/>
      <protection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>
      <alignment horizontal="right" vertical="center"/>
    </xf>
    <xf numFmtId="0" fontId="9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8"/>
  <sheetViews>
    <sheetView tabSelected="1" view="pageLayout" zoomScale="80" zoomScaleSheetLayoutView="80" zoomScalePageLayoutView="80" workbookViewId="0" topLeftCell="B55">
      <selection activeCell="D60" sqref="D60:L60"/>
    </sheetView>
  </sheetViews>
  <sheetFormatPr defaultColWidth="9.00390625" defaultRowHeight="12.75"/>
  <cols>
    <col min="1" max="1" width="9.125" style="8" hidden="1" customWidth="1"/>
    <col min="2" max="2" width="73.375" style="8" customWidth="1"/>
    <col min="3" max="3" width="43.375" style="8" customWidth="1"/>
    <col min="4" max="4" width="15.625" style="8" customWidth="1"/>
    <col min="5" max="5" width="16.625" style="8" customWidth="1"/>
    <col min="6" max="11" width="13.75390625" style="8" customWidth="1"/>
    <col min="12" max="12" width="16.375" style="8" customWidth="1"/>
    <col min="13" max="13" width="10.25390625" style="8" customWidth="1"/>
    <col min="14" max="14" width="10.625" style="8" bestFit="1" customWidth="1"/>
    <col min="15" max="16384" width="9.125" style="8" customWidth="1"/>
  </cols>
  <sheetData>
    <row r="1" spans="9:12" ht="21" customHeight="1">
      <c r="I1" s="74" t="s">
        <v>128</v>
      </c>
      <c r="J1" s="74"/>
      <c r="K1" s="74"/>
      <c r="L1" s="74"/>
    </row>
    <row r="2" spans="9:12" ht="21" customHeight="1">
      <c r="I2" s="74" t="s">
        <v>125</v>
      </c>
      <c r="J2" s="74"/>
      <c r="K2" s="74"/>
      <c r="L2" s="74"/>
    </row>
    <row r="3" spans="3:12" ht="27" customHeight="1">
      <c r="C3" s="9"/>
      <c r="H3" s="50" t="s">
        <v>127</v>
      </c>
      <c r="I3" s="74" t="s">
        <v>126</v>
      </c>
      <c r="J3" s="74"/>
      <c r="K3" s="74"/>
      <c r="L3" s="74"/>
    </row>
    <row r="4" spans="3:12" ht="20.25">
      <c r="C4" s="9"/>
      <c r="H4" s="50"/>
      <c r="I4" s="74" t="s">
        <v>129</v>
      </c>
      <c r="J4" s="74"/>
      <c r="K4" s="74"/>
      <c r="L4" s="74"/>
    </row>
    <row r="5" spans="2:12" ht="23.25" customHeight="1"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2:12" ht="24.75" customHeight="1">
      <c r="B6" s="78" t="s">
        <v>124</v>
      </c>
      <c r="C6" s="78"/>
      <c r="D6" s="78"/>
      <c r="E6" s="78"/>
      <c r="F6" s="78"/>
      <c r="G6" s="78"/>
      <c r="H6" s="78"/>
      <c r="I6" s="78"/>
      <c r="J6" s="78"/>
      <c r="K6" s="78"/>
      <c r="L6" s="78"/>
    </row>
    <row r="7" spans="2:12" ht="25.5" customHeight="1">
      <c r="B7" s="78" t="s">
        <v>123</v>
      </c>
      <c r="C7" s="78"/>
      <c r="D7" s="78"/>
      <c r="E7" s="78"/>
      <c r="F7" s="78"/>
      <c r="G7" s="78"/>
      <c r="H7" s="78"/>
      <c r="I7" s="78"/>
      <c r="J7" s="78"/>
      <c r="K7" s="78"/>
      <c r="L7" s="78"/>
    </row>
    <row r="9" spans="2:12" ht="37.5" customHeight="1">
      <c r="B9" s="79" t="s">
        <v>31</v>
      </c>
      <c r="C9" s="79" t="s">
        <v>32</v>
      </c>
      <c r="D9" s="75" t="s">
        <v>38</v>
      </c>
      <c r="E9" s="76"/>
      <c r="F9" s="5" t="s">
        <v>39</v>
      </c>
      <c r="G9" s="5" t="s">
        <v>40</v>
      </c>
      <c r="H9" s="5"/>
      <c r="I9" s="5"/>
      <c r="J9" s="5"/>
      <c r="K9" s="5"/>
      <c r="L9" s="5"/>
    </row>
    <row r="10" spans="2:12" ht="18.75">
      <c r="B10" s="79"/>
      <c r="C10" s="79"/>
      <c r="D10" s="79">
        <v>2014</v>
      </c>
      <c r="E10" s="79">
        <v>2015</v>
      </c>
      <c r="F10" s="79">
        <v>2016</v>
      </c>
      <c r="G10" s="75">
        <v>2017</v>
      </c>
      <c r="H10" s="76"/>
      <c r="I10" s="75">
        <v>2018</v>
      </c>
      <c r="J10" s="76"/>
      <c r="K10" s="75">
        <v>2019</v>
      </c>
      <c r="L10" s="76"/>
    </row>
    <row r="11" spans="2:12" ht="18.75">
      <c r="B11" s="79"/>
      <c r="C11" s="79"/>
      <c r="D11" s="79"/>
      <c r="E11" s="79"/>
      <c r="F11" s="79"/>
      <c r="G11" s="4" t="s">
        <v>33</v>
      </c>
      <c r="H11" s="4" t="s">
        <v>34</v>
      </c>
      <c r="I11" s="4" t="s">
        <v>33</v>
      </c>
      <c r="J11" s="4" t="s">
        <v>34</v>
      </c>
      <c r="K11" s="4" t="s">
        <v>33</v>
      </c>
      <c r="L11" s="4" t="s">
        <v>34</v>
      </c>
    </row>
    <row r="12" spans="2:12" ht="18.75">
      <c r="B12" s="10" t="s">
        <v>35</v>
      </c>
      <c r="C12" s="11"/>
      <c r="D12" s="1"/>
      <c r="E12" s="3"/>
      <c r="F12" s="37"/>
      <c r="G12" s="3"/>
      <c r="H12" s="3"/>
      <c r="I12" s="3"/>
      <c r="J12" s="3"/>
      <c r="K12" s="3"/>
      <c r="L12" s="3"/>
    </row>
    <row r="13" spans="2:12" ht="18.75">
      <c r="B13" s="71" t="s">
        <v>42</v>
      </c>
      <c r="C13" s="11" t="s">
        <v>29</v>
      </c>
      <c r="D13" s="27">
        <v>44.203</v>
      </c>
      <c r="E13" s="38">
        <v>43.83</v>
      </c>
      <c r="F13" s="38">
        <v>43.55</v>
      </c>
      <c r="G13" s="38">
        <v>43.25</v>
      </c>
      <c r="H13" s="38">
        <v>43.31</v>
      </c>
      <c r="I13" s="38">
        <v>42.96</v>
      </c>
      <c r="J13" s="38">
        <v>43.09</v>
      </c>
      <c r="K13" s="38">
        <v>42.6</v>
      </c>
      <c r="L13" s="38">
        <v>42.9</v>
      </c>
    </row>
    <row r="14" spans="2:12" ht="18.75">
      <c r="B14" s="71"/>
      <c r="C14" s="11" t="s">
        <v>43</v>
      </c>
      <c r="D14" s="27">
        <v>98.9</v>
      </c>
      <c r="E14" s="38">
        <f>E13/D13*100</f>
        <v>99.15616587109471</v>
      </c>
      <c r="F14" s="38">
        <f>F13/E13*100</f>
        <v>99.36116814966918</v>
      </c>
      <c r="G14" s="38">
        <f>G13/F13*100</f>
        <v>99.31113662456946</v>
      </c>
      <c r="H14" s="38">
        <f>H13/F13*100</f>
        <v>99.44890929965557</v>
      </c>
      <c r="I14" s="38">
        <f>I13/G13*100</f>
        <v>99.32947976878613</v>
      </c>
      <c r="J14" s="38">
        <f>J13/H13*100</f>
        <v>99.4920341722466</v>
      </c>
      <c r="K14" s="38">
        <f>K13/I13*100</f>
        <v>99.16201117318437</v>
      </c>
      <c r="L14" s="38">
        <f>L13/J13*100</f>
        <v>99.55906242747736</v>
      </c>
    </row>
    <row r="15" spans="2:12" ht="18.75">
      <c r="B15" s="12" t="s">
        <v>44</v>
      </c>
      <c r="C15" s="11" t="s">
        <v>45</v>
      </c>
      <c r="D15" s="27">
        <v>68</v>
      </c>
      <c r="E15" s="38">
        <v>68.5</v>
      </c>
      <c r="F15" s="38">
        <v>68.6</v>
      </c>
      <c r="G15" s="38">
        <v>68.20212</v>
      </c>
      <c r="H15" s="38">
        <v>69.00474</v>
      </c>
      <c r="I15" s="38">
        <v>68.50220932799999</v>
      </c>
      <c r="J15" s="38">
        <v>69.204853746</v>
      </c>
      <c r="K15" s="38">
        <v>68.5844119791936</v>
      </c>
      <c r="L15" s="38">
        <v>69.6062418977268</v>
      </c>
    </row>
    <row r="16" spans="2:12" ht="18.75">
      <c r="B16" s="71" t="s">
        <v>46</v>
      </c>
      <c r="C16" s="11" t="s">
        <v>29</v>
      </c>
      <c r="D16" s="30">
        <v>0.533</v>
      </c>
      <c r="E16" s="39">
        <v>0.515</v>
      </c>
      <c r="F16" s="39">
        <v>0.456</v>
      </c>
      <c r="G16" s="39">
        <v>0.48</v>
      </c>
      <c r="H16" s="39">
        <v>0.533</v>
      </c>
      <c r="I16" s="39">
        <v>0.5</v>
      </c>
      <c r="J16" s="39">
        <v>0.539</v>
      </c>
      <c r="K16" s="39">
        <v>0.52</v>
      </c>
      <c r="L16" s="39">
        <v>0.548</v>
      </c>
    </row>
    <row r="17" spans="2:12" ht="18.75">
      <c r="B17" s="71"/>
      <c r="C17" s="11" t="s">
        <v>43</v>
      </c>
      <c r="D17" s="27">
        <v>92.85714285714288</v>
      </c>
      <c r="E17" s="38">
        <f>E16/D16*100</f>
        <v>96.62288930581613</v>
      </c>
      <c r="F17" s="38">
        <f>F16/E16*100</f>
        <v>88.54368932038835</v>
      </c>
      <c r="G17" s="38">
        <f>G16/F16*100</f>
        <v>105.26315789473684</v>
      </c>
      <c r="H17" s="38">
        <f>H16/F16*100</f>
        <v>116.8859649122807</v>
      </c>
      <c r="I17" s="38">
        <f>I16/G16*100</f>
        <v>104.16666666666667</v>
      </c>
      <c r="J17" s="38">
        <f>J16/H16*100</f>
        <v>101.12570356472797</v>
      </c>
      <c r="K17" s="38">
        <f>K16/I16*100</f>
        <v>104</v>
      </c>
      <c r="L17" s="38">
        <f>L16/J16*100</f>
        <v>101.66975881261595</v>
      </c>
    </row>
    <row r="18" spans="2:12" ht="18.75">
      <c r="B18" s="12" t="s">
        <v>47</v>
      </c>
      <c r="C18" s="11" t="s">
        <v>48</v>
      </c>
      <c r="D18" s="27">
        <v>12.05800511277515</v>
      </c>
      <c r="E18" s="38">
        <f aca="true" t="shared" si="0" ref="E18:L18">E16/E13*1000</f>
        <v>11.749942961441937</v>
      </c>
      <c r="F18" s="38">
        <f t="shared" si="0"/>
        <v>10.470723306544203</v>
      </c>
      <c r="G18" s="38">
        <f t="shared" si="0"/>
        <v>11.098265895953757</v>
      </c>
      <c r="H18" s="38">
        <f t="shared" si="0"/>
        <v>12.306626645116602</v>
      </c>
      <c r="I18" s="38">
        <f t="shared" si="0"/>
        <v>11.638733705772811</v>
      </c>
      <c r="J18" s="38">
        <f t="shared" si="0"/>
        <v>12.508702715247157</v>
      </c>
      <c r="K18" s="38">
        <f t="shared" si="0"/>
        <v>12.206572769953052</v>
      </c>
      <c r="L18" s="38">
        <f t="shared" si="0"/>
        <v>12.773892773892774</v>
      </c>
    </row>
    <row r="19" spans="2:12" ht="18.75">
      <c r="B19" s="71" t="s">
        <v>49</v>
      </c>
      <c r="C19" s="11" t="s">
        <v>29</v>
      </c>
      <c r="D19" s="30">
        <v>0.721</v>
      </c>
      <c r="E19" s="39">
        <v>0.794</v>
      </c>
      <c r="F19" s="39">
        <v>0.764</v>
      </c>
      <c r="G19" s="39">
        <v>0.799</v>
      </c>
      <c r="H19" s="39">
        <v>0.77</v>
      </c>
      <c r="I19" s="39">
        <v>0.796</v>
      </c>
      <c r="J19" s="39">
        <v>0.793</v>
      </c>
      <c r="K19" s="39">
        <v>0.791</v>
      </c>
      <c r="L19" s="39">
        <v>0.788</v>
      </c>
    </row>
    <row r="20" spans="2:12" ht="18.75">
      <c r="B20" s="71"/>
      <c r="C20" s="11" t="s">
        <v>43</v>
      </c>
      <c r="D20" s="27">
        <v>93.88020833333333</v>
      </c>
      <c r="E20" s="38">
        <v>110.12482662968101</v>
      </c>
      <c r="F20" s="38">
        <f>F19/E19*100</f>
        <v>96.22166246851384</v>
      </c>
      <c r="G20" s="38">
        <f>G19/F19*100</f>
        <v>104.58115183246073</v>
      </c>
      <c r="H20" s="38">
        <f>H19/F19*100</f>
        <v>100.78534031413614</v>
      </c>
      <c r="I20" s="38">
        <f>I19/G19*100</f>
        <v>99.62453066332915</v>
      </c>
      <c r="J20" s="38">
        <f>J19/H19*100</f>
        <v>102.98701298701299</v>
      </c>
      <c r="K20" s="38">
        <f>K19/I19*100</f>
        <v>99.37185929648241</v>
      </c>
      <c r="L20" s="38">
        <f>L19/J19*100</f>
        <v>99.36948297604036</v>
      </c>
    </row>
    <row r="21" spans="2:12" ht="18.75">
      <c r="B21" s="12" t="s">
        <v>50</v>
      </c>
      <c r="C21" s="11" t="s">
        <v>48</v>
      </c>
      <c r="D21" s="27">
        <v>16.311110105648936</v>
      </c>
      <c r="E21" s="38">
        <f>E19/E13*1000</f>
        <v>18.115446041524073</v>
      </c>
      <c r="F21" s="38">
        <f>F19/F13*1000</f>
        <v>17.54305396096441</v>
      </c>
      <c r="G21" s="38">
        <f aca="true" t="shared" si="1" ref="G21:L21">G19/G13*1000</f>
        <v>18.47398843930636</v>
      </c>
      <c r="H21" s="38">
        <f t="shared" si="1"/>
        <v>17.7788039713692</v>
      </c>
      <c r="I21" s="38">
        <f t="shared" si="1"/>
        <v>18.52886405959032</v>
      </c>
      <c r="J21" s="38">
        <f t="shared" si="1"/>
        <v>18.403341842654907</v>
      </c>
      <c r="K21" s="38">
        <f t="shared" si="1"/>
        <v>18.568075117370892</v>
      </c>
      <c r="L21" s="38">
        <f t="shared" si="1"/>
        <v>18.36829836829837</v>
      </c>
    </row>
    <row r="22" spans="2:12" ht="18.75">
      <c r="B22" s="71" t="s">
        <v>51</v>
      </c>
      <c r="C22" s="11" t="s">
        <v>29</v>
      </c>
      <c r="D22" s="30">
        <v>-0.18799999999999994</v>
      </c>
      <c r="E22" s="39">
        <v>-0.279</v>
      </c>
      <c r="F22" s="39">
        <f aca="true" t="shared" si="2" ref="F22:L22">F16-F19</f>
        <v>-0.308</v>
      </c>
      <c r="G22" s="39">
        <f t="shared" si="2"/>
        <v>-0.31900000000000006</v>
      </c>
      <c r="H22" s="39">
        <f t="shared" si="2"/>
        <v>-0.237</v>
      </c>
      <c r="I22" s="39">
        <f t="shared" si="2"/>
        <v>-0.29600000000000004</v>
      </c>
      <c r="J22" s="39">
        <f t="shared" si="2"/>
        <v>-0.254</v>
      </c>
      <c r="K22" s="39">
        <f t="shared" si="2"/>
        <v>-0.271</v>
      </c>
      <c r="L22" s="39">
        <f t="shared" si="2"/>
        <v>-0.24</v>
      </c>
    </row>
    <row r="23" spans="2:12" ht="18.75">
      <c r="B23" s="71"/>
      <c r="C23" s="11" t="s">
        <v>43</v>
      </c>
      <c r="D23" s="27">
        <v>96.90721649484533</v>
      </c>
      <c r="E23" s="38">
        <v>148.404255319149</v>
      </c>
      <c r="F23" s="38">
        <f>F22/E22*100</f>
        <v>110.3942652329749</v>
      </c>
      <c r="G23" s="38">
        <f>G22/F22*100</f>
        <v>103.5714285714286</v>
      </c>
      <c r="H23" s="38">
        <f>H22/F22*100</f>
        <v>76.94805194805194</v>
      </c>
      <c r="I23" s="38">
        <f>I22/G22*100</f>
        <v>92.78996865203762</v>
      </c>
      <c r="J23" s="38">
        <f>J22/H22*100</f>
        <v>107.17299578059072</v>
      </c>
      <c r="K23" s="38">
        <f>K22/I22*100</f>
        <v>91.55405405405405</v>
      </c>
      <c r="L23" s="38">
        <f>L22/J22*100</f>
        <v>94.48818897637796</v>
      </c>
    </row>
    <row r="24" spans="2:20" ht="18.75">
      <c r="B24" s="12" t="s">
        <v>52</v>
      </c>
      <c r="C24" s="11" t="s">
        <v>48</v>
      </c>
      <c r="D24" s="27">
        <v>-4.2</v>
      </c>
      <c r="E24" s="38">
        <v>-6.365503080082136</v>
      </c>
      <c r="F24" s="38">
        <f aca="true" t="shared" si="3" ref="F24:L24">F22/F13*1000</f>
        <v>-7.072330654420207</v>
      </c>
      <c r="G24" s="38">
        <f t="shared" si="3"/>
        <v>-7.375722543352603</v>
      </c>
      <c r="H24" s="38">
        <f t="shared" si="3"/>
        <v>-5.472177326252597</v>
      </c>
      <c r="I24" s="38">
        <f t="shared" si="3"/>
        <v>-6.890130353817505</v>
      </c>
      <c r="J24" s="38">
        <f t="shared" si="3"/>
        <v>-5.894639127407751</v>
      </c>
      <c r="K24" s="38">
        <f t="shared" si="3"/>
        <v>-6.361502347417841</v>
      </c>
      <c r="L24" s="38">
        <f t="shared" si="3"/>
        <v>-5.594405594405594</v>
      </c>
      <c r="M24" s="52"/>
      <c r="N24" s="80"/>
      <c r="O24" s="80"/>
      <c r="P24" s="80"/>
      <c r="Q24" s="80"/>
      <c r="R24" s="80"/>
      <c r="S24" s="80"/>
      <c r="T24" s="80"/>
    </row>
    <row r="25" spans="2:20" ht="18.75">
      <c r="B25" s="71" t="s">
        <v>53</v>
      </c>
      <c r="C25" s="11" t="s">
        <v>29</v>
      </c>
      <c r="D25" s="27"/>
      <c r="E25" s="38"/>
      <c r="F25" s="38"/>
      <c r="G25" s="38"/>
      <c r="H25" s="38"/>
      <c r="I25" s="38"/>
      <c r="J25" s="38"/>
      <c r="K25" s="38"/>
      <c r="L25" s="38"/>
      <c r="N25" s="80"/>
      <c r="O25" s="53"/>
      <c r="P25" s="53"/>
      <c r="Q25" s="53"/>
      <c r="R25" s="53"/>
      <c r="S25" s="53"/>
      <c r="T25" s="53"/>
    </row>
    <row r="26" spans="2:20" ht="40.5" customHeight="1">
      <c r="B26" s="71"/>
      <c r="C26" s="11" t="s">
        <v>54</v>
      </c>
      <c r="D26" s="30">
        <v>1.554</v>
      </c>
      <c r="E26" s="39">
        <v>1.559</v>
      </c>
      <c r="F26" s="39">
        <v>1.624</v>
      </c>
      <c r="G26" s="39">
        <v>1.6</v>
      </c>
      <c r="H26" s="39">
        <v>1.63</v>
      </c>
      <c r="I26" s="39">
        <v>1.625</v>
      </c>
      <c r="J26" s="39">
        <v>1.635</v>
      </c>
      <c r="K26" s="39">
        <v>1.635</v>
      </c>
      <c r="L26" s="39">
        <v>1.645</v>
      </c>
      <c r="N26" s="54"/>
      <c r="O26" s="55"/>
      <c r="P26" s="55"/>
      <c r="Q26" s="55"/>
      <c r="R26" s="55"/>
      <c r="S26" s="55"/>
      <c r="T26" s="55"/>
    </row>
    <row r="27" spans="2:20" ht="40.5" customHeight="1">
      <c r="B27" s="71"/>
      <c r="C27" s="11" t="s">
        <v>55</v>
      </c>
      <c r="D27" s="30">
        <v>1.851</v>
      </c>
      <c r="E27" s="39">
        <v>1.541</v>
      </c>
      <c r="F27" s="39">
        <v>1.686</v>
      </c>
      <c r="G27" s="39">
        <v>1.62</v>
      </c>
      <c r="H27" s="39">
        <v>1.625</v>
      </c>
      <c r="I27" s="39">
        <v>1.64</v>
      </c>
      <c r="J27" s="39">
        <v>1.63</v>
      </c>
      <c r="K27" s="39">
        <v>1.645</v>
      </c>
      <c r="L27" s="39">
        <v>1.64</v>
      </c>
      <c r="N27" s="54"/>
      <c r="O27" s="55"/>
      <c r="P27" s="55"/>
      <c r="Q27" s="55"/>
      <c r="R27" s="55"/>
      <c r="S27" s="55"/>
      <c r="T27" s="55"/>
    </row>
    <row r="28" spans="2:20" ht="18.75">
      <c r="B28" s="71"/>
      <c r="C28" s="11" t="s">
        <v>43</v>
      </c>
      <c r="D28" s="27"/>
      <c r="E28" s="27"/>
      <c r="F28" s="38"/>
      <c r="G28" s="38"/>
      <c r="H28" s="38"/>
      <c r="I28" s="38"/>
      <c r="J28" s="38"/>
      <c r="K28" s="38"/>
      <c r="L28" s="38"/>
      <c r="N28" s="31"/>
      <c r="O28" s="31"/>
      <c r="P28" s="31"/>
      <c r="Q28" s="31"/>
      <c r="R28" s="31"/>
      <c r="S28" s="31"/>
      <c r="T28" s="31"/>
    </row>
    <row r="29" spans="2:12" ht="18.75">
      <c r="B29" s="71"/>
      <c r="C29" s="11" t="s">
        <v>54</v>
      </c>
      <c r="D29" s="27">
        <v>104.6</v>
      </c>
      <c r="E29" s="27">
        <v>100.3</v>
      </c>
      <c r="F29" s="38">
        <f>F26/E26*100</f>
        <v>104.16933932007699</v>
      </c>
      <c r="G29" s="38">
        <f>G26/F26*100</f>
        <v>98.52216748768473</v>
      </c>
      <c r="H29" s="38">
        <f>H26/F26*100</f>
        <v>100.3694581280788</v>
      </c>
      <c r="I29" s="38">
        <f>I26/G26*100</f>
        <v>101.5625</v>
      </c>
      <c r="J29" s="38">
        <f>J26/H26*100</f>
        <v>100.30674846625767</v>
      </c>
      <c r="K29" s="38">
        <f>K26/I26*100</f>
        <v>100.61538461538461</v>
      </c>
      <c r="L29" s="38">
        <f>L26/J26*100</f>
        <v>100.61162079510704</v>
      </c>
    </row>
    <row r="30" spans="2:12" ht="18.75">
      <c r="B30" s="71"/>
      <c r="C30" s="11" t="s">
        <v>55</v>
      </c>
      <c r="D30" s="27">
        <v>104.6</v>
      </c>
      <c r="E30" s="27">
        <v>83.3</v>
      </c>
      <c r="F30" s="38">
        <f>F27/E27*100</f>
        <v>109.40947436729395</v>
      </c>
      <c r="G30" s="38">
        <f>G27/F27*100</f>
        <v>96.08540925266905</v>
      </c>
      <c r="H30" s="38">
        <f>H27/F27*100</f>
        <v>96.38196915776987</v>
      </c>
      <c r="I30" s="38">
        <f>I27/G27*100</f>
        <v>101.23456790123456</v>
      </c>
      <c r="J30" s="38">
        <f>J27/H27*100</f>
        <v>100.30769230769229</v>
      </c>
      <c r="K30" s="38">
        <f>K27/I27*100</f>
        <v>100.3048780487805</v>
      </c>
      <c r="L30" s="38">
        <v>100.61</v>
      </c>
    </row>
    <row r="31" spans="2:12" ht="18.75">
      <c r="B31" s="71" t="s">
        <v>56</v>
      </c>
      <c r="C31" s="11" t="s">
        <v>29</v>
      </c>
      <c r="D31" s="27">
        <v>-0.297</v>
      </c>
      <c r="E31" s="27">
        <v>0.018</v>
      </c>
      <c r="F31" s="69">
        <f aca="true" t="shared" si="4" ref="F31:L31">F26-F27</f>
        <v>-0.06199999999999983</v>
      </c>
      <c r="G31" s="38">
        <f t="shared" si="4"/>
        <v>-0.020000000000000018</v>
      </c>
      <c r="H31" s="39">
        <f t="shared" si="4"/>
        <v>0.004999999999999893</v>
      </c>
      <c r="I31" s="39">
        <f t="shared" si="4"/>
        <v>-0.014999999999999902</v>
      </c>
      <c r="J31" s="39">
        <f t="shared" si="4"/>
        <v>0.0050000000000001155</v>
      </c>
      <c r="K31" s="39">
        <f t="shared" si="4"/>
        <v>-0.010000000000000009</v>
      </c>
      <c r="L31" s="39">
        <f t="shared" si="4"/>
        <v>0.0050000000000001155</v>
      </c>
    </row>
    <row r="32" spans="2:12" ht="18.75">
      <c r="B32" s="71"/>
      <c r="C32" s="11" t="s">
        <v>43</v>
      </c>
      <c r="D32" s="27">
        <v>104.6</v>
      </c>
      <c r="E32" s="27">
        <v>0</v>
      </c>
      <c r="F32" s="38">
        <v>0</v>
      </c>
      <c r="G32" s="38">
        <f>G31/F31*100</f>
        <v>32.258064516129146</v>
      </c>
      <c r="H32" s="38">
        <v>0</v>
      </c>
      <c r="I32" s="38">
        <f>I31/G31*100</f>
        <v>74.99999999999945</v>
      </c>
      <c r="J32" s="38">
        <v>100</v>
      </c>
      <c r="K32" s="38">
        <f>K31/I31*100</f>
        <v>66.66666666666717</v>
      </c>
      <c r="L32" s="38">
        <v>100</v>
      </c>
    </row>
    <row r="33" spans="2:12" ht="18.75">
      <c r="B33" s="12" t="s">
        <v>37</v>
      </c>
      <c r="C33" s="11" t="s">
        <v>57</v>
      </c>
      <c r="D33" s="27">
        <v>-6.7</v>
      </c>
      <c r="E33" s="38">
        <f aca="true" t="shared" si="5" ref="E33:L33">E31/E13*1000</f>
        <v>0.4106776180698152</v>
      </c>
      <c r="F33" s="38">
        <f t="shared" si="5"/>
        <v>-1.4236509758897782</v>
      </c>
      <c r="G33" s="38">
        <f t="shared" si="5"/>
        <v>-0.4624277456647403</v>
      </c>
      <c r="H33" s="38">
        <f t="shared" si="5"/>
        <v>0.11544677903486246</v>
      </c>
      <c r="I33" s="38">
        <f t="shared" si="5"/>
        <v>-0.3491620111731821</v>
      </c>
      <c r="J33" s="38">
        <f t="shared" si="5"/>
        <v>0.11603620329543085</v>
      </c>
      <c r="K33" s="38">
        <f t="shared" si="5"/>
        <v>-0.2347417840375589</v>
      </c>
      <c r="L33" s="38">
        <f t="shared" si="5"/>
        <v>0.11655011655011925</v>
      </c>
    </row>
    <row r="34" spans="2:12" ht="18.75">
      <c r="B34" s="13" t="s">
        <v>58</v>
      </c>
      <c r="C34" s="11"/>
      <c r="D34" s="1"/>
      <c r="E34" s="3"/>
      <c r="F34" s="3"/>
      <c r="G34" s="3"/>
      <c r="H34" s="3"/>
      <c r="I34" s="3"/>
      <c r="J34" s="3"/>
      <c r="K34" s="3"/>
      <c r="L34" s="3"/>
    </row>
    <row r="35" spans="2:12" ht="18.75">
      <c r="B35" s="40" t="s">
        <v>59</v>
      </c>
      <c r="C35" s="41" t="s">
        <v>119</v>
      </c>
      <c r="D35" s="38">
        <v>9836.127</v>
      </c>
      <c r="E35" s="38">
        <v>10597.4</v>
      </c>
      <c r="F35" s="38">
        <v>11177.51</v>
      </c>
      <c r="G35" s="38">
        <v>11868.38</v>
      </c>
      <c r="H35" s="38">
        <v>11960.09</v>
      </c>
      <c r="I35" s="38">
        <v>12669.09</v>
      </c>
      <c r="J35" s="38">
        <v>12848.36</v>
      </c>
      <c r="K35" s="38">
        <v>13560.4</v>
      </c>
      <c r="L35" s="38">
        <v>13812.14</v>
      </c>
    </row>
    <row r="36" spans="2:12" ht="18.75">
      <c r="B36" s="40" t="s">
        <v>60</v>
      </c>
      <c r="C36" s="41" t="s">
        <v>36</v>
      </c>
      <c r="D36" s="42">
        <v>102.8</v>
      </c>
      <c r="E36" s="43">
        <v>93.9</v>
      </c>
      <c r="F36" s="43">
        <v>98.4</v>
      </c>
      <c r="G36" s="43">
        <v>98.7</v>
      </c>
      <c r="H36" s="43">
        <v>101.5</v>
      </c>
      <c r="I36" s="43">
        <v>101.6</v>
      </c>
      <c r="J36" s="43">
        <v>103.2</v>
      </c>
      <c r="K36" s="43">
        <v>102.1</v>
      </c>
      <c r="L36" s="43">
        <v>103.8</v>
      </c>
    </row>
    <row r="37" spans="2:12" ht="18.75">
      <c r="B37" s="40" t="s">
        <v>61</v>
      </c>
      <c r="C37" s="41" t="s">
        <v>62</v>
      </c>
      <c r="D37" s="42">
        <v>18543.5</v>
      </c>
      <c r="E37" s="43">
        <v>20148.68</v>
      </c>
      <c r="F37" s="43">
        <f aca="true" t="shared" si="6" ref="F37:L37">F35/F13/12*1000</f>
        <v>21388.270187523918</v>
      </c>
      <c r="G37" s="43">
        <f t="shared" si="6"/>
        <v>22867.784200385355</v>
      </c>
      <c r="H37" s="43">
        <f t="shared" si="6"/>
        <v>23012.56445778496</v>
      </c>
      <c r="I37" s="43">
        <f t="shared" si="6"/>
        <v>24575.36080074488</v>
      </c>
      <c r="J37" s="43">
        <f t="shared" si="6"/>
        <v>24847.91521621412</v>
      </c>
      <c r="K37" s="43">
        <f t="shared" si="6"/>
        <v>26526.604068857592</v>
      </c>
      <c r="L37" s="43">
        <f t="shared" si="6"/>
        <v>26830.108780108778</v>
      </c>
    </row>
    <row r="38" spans="2:12" ht="18.75">
      <c r="B38" s="72" t="s">
        <v>63</v>
      </c>
      <c r="C38" s="41" t="s">
        <v>119</v>
      </c>
      <c r="D38" s="42">
        <v>3280.4</v>
      </c>
      <c r="E38" s="43">
        <v>3407.3</v>
      </c>
      <c r="F38" s="43">
        <v>3583.4</v>
      </c>
      <c r="G38" s="43">
        <v>3787.3</v>
      </c>
      <c r="H38" s="43">
        <v>3801.3</v>
      </c>
      <c r="I38" s="43">
        <v>3965.5</v>
      </c>
      <c r="J38" s="43">
        <v>4005.8</v>
      </c>
      <c r="K38" s="43">
        <v>4160.1</v>
      </c>
      <c r="L38" s="43">
        <v>4200.4</v>
      </c>
    </row>
    <row r="39" spans="2:12" ht="18.75">
      <c r="B39" s="72"/>
      <c r="C39" s="41" t="s">
        <v>43</v>
      </c>
      <c r="D39" s="43">
        <v>106.74215801119354</v>
      </c>
      <c r="E39" s="43">
        <f>E38/D38*100</f>
        <v>103.86843067918548</v>
      </c>
      <c r="F39" s="43">
        <f>F38/E38*100</f>
        <v>105.168315088193</v>
      </c>
      <c r="G39" s="43">
        <f>G38/F38*100</f>
        <v>105.6901266953173</v>
      </c>
      <c r="H39" s="43">
        <f>H38/F38*100</f>
        <v>106.0808171010772</v>
      </c>
      <c r="I39" s="43">
        <f>I38/G38*100</f>
        <v>104.70519895440023</v>
      </c>
      <c r="J39" s="43">
        <f>J38/H38*100</f>
        <v>105.37973851050957</v>
      </c>
      <c r="K39" s="43">
        <f>K38/I38*100</f>
        <v>104.90732568402473</v>
      </c>
      <c r="L39" s="44">
        <f>L38/J38*100</f>
        <v>104.85795596385239</v>
      </c>
    </row>
    <row r="40" spans="2:12" ht="18.75">
      <c r="B40" s="40" t="s">
        <v>64</v>
      </c>
      <c r="C40" s="41" t="s">
        <v>119</v>
      </c>
      <c r="D40" s="43">
        <v>9767.8</v>
      </c>
      <c r="E40" s="42">
        <v>10563</v>
      </c>
      <c r="F40" s="43">
        <v>11130</v>
      </c>
      <c r="G40" s="43">
        <v>11800</v>
      </c>
      <c r="H40" s="43">
        <v>11885</v>
      </c>
      <c r="I40" s="43">
        <v>12600</v>
      </c>
      <c r="J40" s="43">
        <v>12765</v>
      </c>
      <c r="K40" s="43">
        <v>13485</v>
      </c>
      <c r="L40" s="43">
        <v>13720</v>
      </c>
    </row>
    <row r="41" spans="2:12" ht="37.5">
      <c r="B41" s="40" t="s">
        <v>65</v>
      </c>
      <c r="C41" s="41" t="s">
        <v>119</v>
      </c>
      <c r="D41" s="42">
        <v>68.327</v>
      </c>
      <c r="E41" s="43">
        <f>E35-E40</f>
        <v>34.399999999999636</v>
      </c>
      <c r="F41" s="43">
        <f>F35-F40</f>
        <v>47.51000000000022</v>
      </c>
      <c r="G41" s="43">
        <f aca="true" t="shared" si="7" ref="G41:L41">G35-G40</f>
        <v>68.3799999999992</v>
      </c>
      <c r="H41" s="43">
        <f t="shared" si="7"/>
        <v>75.09000000000015</v>
      </c>
      <c r="I41" s="43">
        <f t="shared" si="7"/>
        <v>69.09000000000015</v>
      </c>
      <c r="J41" s="43">
        <f t="shared" si="7"/>
        <v>83.36000000000058</v>
      </c>
      <c r="K41" s="43">
        <f t="shared" si="7"/>
        <v>75.39999999999964</v>
      </c>
      <c r="L41" s="43">
        <f t="shared" si="7"/>
        <v>92.13999999999942</v>
      </c>
    </row>
    <row r="42" spans="2:12" ht="37.5">
      <c r="B42" s="40" t="s">
        <v>66</v>
      </c>
      <c r="C42" s="41" t="s">
        <v>4</v>
      </c>
      <c r="D42" s="42">
        <v>10321</v>
      </c>
      <c r="E42" s="43">
        <v>12490</v>
      </c>
      <c r="F42" s="45">
        <v>12939.7</v>
      </c>
      <c r="G42" s="45">
        <v>13884.3</v>
      </c>
      <c r="H42" s="45">
        <v>13573.7</v>
      </c>
      <c r="I42" s="45">
        <v>15592.1</v>
      </c>
      <c r="J42" s="45">
        <v>15026.1</v>
      </c>
      <c r="K42" s="45">
        <v>16512</v>
      </c>
      <c r="L42" s="45">
        <v>15702.3</v>
      </c>
    </row>
    <row r="43" spans="2:12" ht="37.5">
      <c r="B43" s="40" t="s">
        <v>67</v>
      </c>
      <c r="C43" s="41" t="s">
        <v>68</v>
      </c>
      <c r="D43" s="43">
        <v>13.958328620229397</v>
      </c>
      <c r="E43" s="43">
        <v>15.765457449235685</v>
      </c>
      <c r="F43" s="43">
        <v>16.18828932261768</v>
      </c>
      <c r="G43" s="43">
        <v>15.838150289017342</v>
      </c>
      <c r="H43" s="44">
        <v>15.70076194874163</v>
      </c>
      <c r="I43" s="43">
        <v>15.65409683426443</v>
      </c>
      <c r="J43" s="43">
        <v>15.119517289394288</v>
      </c>
      <c r="K43" s="43">
        <v>15.504694835680752</v>
      </c>
      <c r="L43" s="43">
        <v>14.976689976689977</v>
      </c>
    </row>
    <row r="44" spans="2:12" ht="18.75">
      <c r="B44" s="72" t="s">
        <v>69</v>
      </c>
      <c r="C44" s="41" t="s">
        <v>4</v>
      </c>
      <c r="D44" s="42">
        <v>25329.9</v>
      </c>
      <c r="E44" s="43">
        <v>27545</v>
      </c>
      <c r="F44" s="43">
        <v>28812</v>
      </c>
      <c r="G44" s="43">
        <v>30759.7</v>
      </c>
      <c r="H44" s="43">
        <v>30780</v>
      </c>
      <c r="I44" s="43">
        <v>32531.5</v>
      </c>
      <c r="J44" s="43">
        <v>32664</v>
      </c>
      <c r="K44" s="43">
        <v>34474</v>
      </c>
      <c r="L44" s="43">
        <v>34493</v>
      </c>
    </row>
    <row r="45" spans="2:12" ht="18.75">
      <c r="B45" s="72"/>
      <c r="C45" s="41" t="s">
        <v>43</v>
      </c>
      <c r="D45" s="42">
        <v>107</v>
      </c>
      <c r="E45" s="43">
        <v>108.7</v>
      </c>
      <c r="F45" s="43">
        <f>F44/E44*100</f>
        <v>104.59974587039389</v>
      </c>
      <c r="G45" s="43">
        <f>G44/F44*100</f>
        <v>106.76003054282938</v>
      </c>
      <c r="H45" s="43">
        <f>H44/F44*100</f>
        <v>106.8304872969596</v>
      </c>
      <c r="I45" s="43">
        <f>I44/G44*100</f>
        <v>105.76013420156893</v>
      </c>
      <c r="J45" s="43">
        <f>J44/H44*100</f>
        <v>106.12085769980506</v>
      </c>
      <c r="K45" s="43">
        <f>K44/I44*100</f>
        <v>105.97113566850591</v>
      </c>
      <c r="L45" s="43">
        <f>L44/J44*100</f>
        <v>105.59943668870928</v>
      </c>
    </row>
    <row r="46" spans="2:12" ht="18.75">
      <c r="B46" s="46" t="s">
        <v>70</v>
      </c>
      <c r="C46" s="41"/>
      <c r="D46" s="42"/>
      <c r="E46" s="43"/>
      <c r="F46" s="43"/>
      <c r="G46" s="43"/>
      <c r="H46" s="43"/>
      <c r="I46" s="43"/>
      <c r="J46" s="43"/>
      <c r="K46" s="43"/>
      <c r="L46" s="43"/>
    </row>
    <row r="47" spans="2:12" ht="18.75">
      <c r="B47" s="73" t="s">
        <v>71</v>
      </c>
      <c r="C47" s="47" t="s">
        <v>5</v>
      </c>
      <c r="D47" s="42">
        <v>18259</v>
      </c>
      <c r="E47" s="43">
        <v>18156</v>
      </c>
      <c r="F47" s="43">
        <v>18030</v>
      </c>
      <c r="G47" s="43">
        <v>17850</v>
      </c>
      <c r="H47" s="43">
        <v>17904</v>
      </c>
      <c r="I47" s="43">
        <v>17670</v>
      </c>
      <c r="J47" s="43">
        <v>17780</v>
      </c>
      <c r="K47" s="43">
        <v>17500</v>
      </c>
      <c r="L47" s="43">
        <v>17655</v>
      </c>
    </row>
    <row r="48" spans="2:12" ht="18.75">
      <c r="B48" s="73"/>
      <c r="C48" s="47" t="s">
        <v>43</v>
      </c>
      <c r="D48" s="42">
        <v>99.3</v>
      </c>
      <c r="E48" s="43">
        <v>99.4</v>
      </c>
      <c r="F48" s="43">
        <f>F47/E47*100</f>
        <v>99.30601454064772</v>
      </c>
      <c r="G48" s="43">
        <f>G47/F47*100</f>
        <v>99.00166389351082</v>
      </c>
      <c r="H48" s="43">
        <f>H47/F47*100</f>
        <v>99.30116472545757</v>
      </c>
      <c r="I48" s="43">
        <f>I47/G47*100</f>
        <v>98.99159663865547</v>
      </c>
      <c r="J48" s="43">
        <f>J47/H47*100</f>
        <v>99.30741733690796</v>
      </c>
      <c r="K48" s="43">
        <f>K47/I47*100</f>
        <v>99.03791737408037</v>
      </c>
      <c r="L48" s="43">
        <f>L47/J47*100</f>
        <v>99.29696287964005</v>
      </c>
    </row>
    <row r="49" spans="2:12" ht="37.5">
      <c r="B49" s="40" t="s">
        <v>72</v>
      </c>
      <c r="C49" s="41" t="s">
        <v>73</v>
      </c>
      <c r="D49" s="42">
        <v>0</v>
      </c>
      <c r="E49" s="42">
        <v>47</v>
      </c>
      <c r="F49" s="42">
        <v>2371</v>
      </c>
      <c r="G49" s="42">
        <v>0</v>
      </c>
      <c r="H49" s="42">
        <v>0</v>
      </c>
      <c r="I49" s="42">
        <v>0</v>
      </c>
      <c r="J49" s="42">
        <v>0</v>
      </c>
      <c r="K49" s="42">
        <v>0</v>
      </c>
      <c r="L49" s="42">
        <v>0</v>
      </c>
    </row>
    <row r="50" spans="2:12" ht="18.75">
      <c r="B50" s="14" t="s">
        <v>74</v>
      </c>
      <c r="C50" s="11"/>
      <c r="D50" s="1"/>
      <c r="E50" s="3"/>
      <c r="F50" s="3"/>
      <c r="G50" s="3"/>
      <c r="H50" s="3"/>
      <c r="I50" s="3"/>
      <c r="J50" s="3"/>
      <c r="K50" s="3"/>
      <c r="L50" s="3"/>
    </row>
    <row r="51" spans="2:12" ht="18.75">
      <c r="B51" s="12" t="s">
        <v>75</v>
      </c>
      <c r="C51" s="41" t="s">
        <v>73</v>
      </c>
      <c r="D51" s="42">
        <v>22903</v>
      </c>
      <c r="E51" s="42">
        <v>22700</v>
      </c>
      <c r="F51" s="42">
        <v>22550</v>
      </c>
      <c r="G51" s="42">
        <v>22320</v>
      </c>
      <c r="H51" s="42">
        <v>22350</v>
      </c>
      <c r="I51" s="42">
        <v>22205</v>
      </c>
      <c r="J51" s="42">
        <v>22300</v>
      </c>
      <c r="K51" s="42">
        <v>22200</v>
      </c>
      <c r="L51" s="42">
        <v>22290</v>
      </c>
    </row>
    <row r="52" spans="2:12" ht="18.75">
      <c r="B52" s="12" t="s">
        <v>76</v>
      </c>
      <c r="C52" s="41" t="s">
        <v>73</v>
      </c>
      <c r="D52" s="42">
        <v>432</v>
      </c>
      <c r="E52" s="42">
        <v>523</v>
      </c>
      <c r="F52" s="48">
        <v>575.9911894273127</v>
      </c>
      <c r="G52" s="42">
        <v>550</v>
      </c>
      <c r="H52" s="42">
        <v>520</v>
      </c>
      <c r="I52" s="42">
        <v>540</v>
      </c>
      <c r="J52" s="42">
        <v>515</v>
      </c>
      <c r="K52" s="42">
        <v>535</v>
      </c>
      <c r="L52" s="42">
        <v>510</v>
      </c>
    </row>
    <row r="53" spans="2:12" ht="37.5">
      <c r="B53" s="12" t="s">
        <v>77</v>
      </c>
      <c r="C53" s="41" t="s">
        <v>73</v>
      </c>
      <c r="D53" s="42">
        <v>386</v>
      </c>
      <c r="E53" s="42">
        <v>454</v>
      </c>
      <c r="F53" s="42">
        <v>500</v>
      </c>
      <c r="G53" s="42">
        <v>500</v>
      </c>
      <c r="H53" s="42">
        <v>480</v>
      </c>
      <c r="I53" s="42">
        <v>475</v>
      </c>
      <c r="J53" s="42">
        <v>460</v>
      </c>
      <c r="K53" s="42">
        <v>450</v>
      </c>
      <c r="L53" s="42">
        <v>400</v>
      </c>
    </row>
    <row r="54" spans="2:12" ht="56.25">
      <c r="B54" s="15" t="s">
        <v>78</v>
      </c>
      <c r="C54" s="49" t="s">
        <v>2</v>
      </c>
      <c r="D54" s="48">
        <v>1.8065260754475545</v>
      </c>
      <c r="E54" s="48">
        <v>2.2298873118132865</v>
      </c>
      <c r="F54" s="48">
        <v>2.4837484020427105</v>
      </c>
      <c r="G54" s="48">
        <v>2.3923444976076556</v>
      </c>
      <c r="H54" s="48">
        <v>2.280701754385965</v>
      </c>
      <c r="I54" s="48">
        <v>2.368421052631579</v>
      </c>
      <c r="J54" s="48">
        <v>2.2637362637362637</v>
      </c>
      <c r="K54" s="48">
        <v>2.3516483516483517</v>
      </c>
      <c r="L54" s="48">
        <v>2.246696035242291</v>
      </c>
    </row>
    <row r="55" spans="2:12" ht="56.25">
      <c r="B55" s="12" t="s">
        <v>79</v>
      </c>
      <c r="C55" s="41" t="s">
        <v>2</v>
      </c>
      <c r="D55" s="48">
        <v>1.614164502598972</v>
      </c>
      <c r="E55" s="48">
        <v>1.9356956779411703</v>
      </c>
      <c r="F55" s="48">
        <v>2.1560645784462538</v>
      </c>
      <c r="G55" s="48">
        <v>2.174858634188778</v>
      </c>
      <c r="H55" s="48">
        <v>2.1052631578947367</v>
      </c>
      <c r="I55" s="48">
        <v>2.083333333333333</v>
      </c>
      <c r="J55" s="48">
        <v>2.0219780219780223</v>
      </c>
      <c r="K55" s="48">
        <v>1.9780219780219779</v>
      </c>
      <c r="L55" s="48">
        <v>1.762114537444934</v>
      </c>
    </row>
    <row r="56" spans="2:12" ht="18.75">
      <c r="B56" s="10" t="s">
        <v>116</v>
      </c>
      <c r="C56" s="11"/>
      <c r="D56" s="1"/>
      <c r="E56" s="3"/>
      <c r="F56" s="3"/>
      <c r="G56" s="3"/>
      <c r="H56" s="3"/>
      <c r="I56" s="3"/>
      <c r="J56" s="3"/>
      <c r="K56" s="3"/>
      <c r="L56" s="3"/>
    </row>
    <row r="57" spans="2:12" ht="18.75">
      <c r="B57" s="71" t="s">
        <v>120</v>
      </c>
      <c r="C57" s="11" t="s">
        <v>3</v>
      </c>
      <c r="D57" s="48">
        <v>403.7</v>
      </c>
      <c r="E57" s="48">
        <v>543.2</v>
      </c>
      <c r="F57" s="48">
        <v>587</v>
      </c>
      <c r="G57" s="48">
        <v>629.9</v>
      </c>
      <c r="H57" s="48">
        <v>625.7</v>
      </c>
      <c r="I57" s="48">
        <v>668.3</v>
      </c>
      <c r="J57" s="48">
        <v>673.3</v>
      </c>
      <c r="K57" s="48">
        <v>712.9</v>
      </c>
      <c r="L57" s="48">
        <v>723.1</v>
      </c>
    </row>
    <row r="58" spans="2:12" ht="37.5">
      <c r="B58" s="71"/>
      <c r="C58" s="16" t="s">
        <v>80</v>
      </c>
      <c r="D58" s="48">
        <v>111.8</v>
      </c>
      <c r="E58" s="48">
        <v>115.4</v>
      </c>
      <c r="F58" s="48">
        <v>100.36454826651658</v>
      </c>
      <c r="G58" s="48">
        <v>99.48445111941211</v>
      </c>
      <c r="H58" s="48">
        <v>101.1199799471279</v>
      </c>
      <c r="I58" s="48">
        <v>100.54275448316405</v>
      </c>
      <c r="J58" s="48">
        <v>102.68804870807709</v>
      </c>
      <c r="K58" s="48">
        <v>101.65979451675236</v>
      </c>
      <c r="L58" s="48">
        <v>103.26920429628953</v>
      </c>
    </row>
    <row r="59" spans="2:12" ht="18.75">
      <c r="B59" s="12" t="s">
        <v>81</v>
      </c>
      <c r="C59" s="11" t="s">
        <v>2</v>
      </c>
      <c r="D59" s="48">
        <v>107.6</v>
      </c>
      <c r="E59" s="48">
        <v>116.25926817198615</v>
      </c>
      <c r="F59" s="48">
        <v>107.67081632967907</v>
      </c>
      <c r="G59" s="48">
        <v>107.8644414502618</v>
      </c>
      <c r="H59" s="48">
        <v>105.41224892467345</v>
      </c>
      <c r="I59" s="48">
        <v>105.52347236986614</v>
      </c>
      <c r="J59" s="48">
        <v>104.79065575462472</v>
      </c>
      <c r="K59" s="48">
        <v>104.93199407461216</v>
      </c>
      <c r="L59" s="48">
        <v>103.996546206099</v>
      </c>
    </row>
    <row r="60" spans="2:12" ht="37.5">
      <c r="B60" s="12" t="s">
        <v>82</v>
      </c>
      <c r="C60" s="11" t="s">
        <v>2</v>
      </c>
      <c r="D60" s="48">
        <v>107.7</v>
      </c>
      <c r="E60" s="48">
        <v>116.6</v>
      </c>
      <c r="F60" s="48">
        <v>108.6</v>
      </c>
      <c r="G60" s="48">
        <v>108</v>
      </c>
      <c r="H60" s="48">
        <v>105.5</v>
      </c>
      <c r="I60" s="48">
        <v>105.4</v>
      </c>
      <c r="J60" s="48">
        <v>104.7</v>
      </c>
      <c r="K60" s="48">
        <v>105.1</v>
      </c>
      <c r="L60" s="48">
        <v>104</v>
      </c>
    </row>
    <row r="61" spans="2:12" ht="18.75">
      <c r="B61" s="71" t="s">
        <v>121</v>
      </c>
      <c r="C61" s="11" t="s">
        <v>3</v>
      </c>
      <c r="D61" s="48">
        <v>1.9</v>
      </c>
      <c r="E61" s="48">
        <v>1.9</v>
      </c>
      <c r="F61" s="48">
        <v>2</v>
      </c>
      <c r="G61" s="48">
        <v>2.06</v>
      </c>
      <c r="H61" s="48">
        <v>2.1</v>
      </c>
      <c r="I61" s="48">
        <v>2.1</v>
      </c>
      <c r="J61" s="48">
        <v>2.2</v>
      </c>
      <c r="K61" s="48">
        <v>2.2</v>
      </c>
      <c r="L61" s="48">
        <v>2.3</v>
      </c>
    </row>
    <row r="62" spans="2:12" ht="37.5">
      <c r="B62" s="71"/>
      <c r="C62" s="16" t="s">
        <v>83</v>
      </c>
      <c r="D62" s="48">
        <v>76.9</v>
      </c>
      <c r="E62" s="48">
        <v>91.1</v>
      </c>
      <c r="F62" s="48">
        <v>97.9</v>
      </c>
      <c r="G62" s="48">
        <v>95.5</v>
      </c>
      <c r="H62" s="48">
        <v>99.5</v>
      </c>
      <c r="I62" s="48">
        <v>96.5</v>
      </c>
      <c r="J62" s="48">
        <v>100</v>
      </c>
      <c r="K62" s="48">
        <v>99.4</v>
      </c>
      <c r="L62" s="48">
        <v>100.2</v>
      </c>
    </row>
    <row r="63" spans="2:12" ht="18.75">
      <c r="B63" s="10" t="s">
        <v>117</v>
      </c>
      <c r="C63" s="11"/>
      <c r="D63" s="1"/>
      <c r="E63" s="3"/>
      <c r="F63" s="3"/>
      <c r="G63" s="3"/>
      <c r="H63" s="3"/>
      <c r="I63" s="3"/>
      <c r="J63" s="3"/>
      <c r="K63" s="3"/>
      <c r="L63" s="3"/>
    </row>
    <row r="64" spans="2:12" ht="18.75">
      <c r="B64" s="71" t="s">
        <v>84</v>
      </c>
      <c r="C64" s="11" t="s">
        <v>3</v>
      </c>
      <c r="D64" s="48">
        <v>5127.7</v>
      </c>
      <c r="E64" s="48">
        <v>6250.9</v>
      </c>
      <c r="F64" s="48">
        <f>F67+F69+F71</f>
        <v>6415</v>
      </c>
      <c r="G64" s="48">
        <v>6833.5</v>
      </c>
      <c r="H64" s="48">
        <v>7836.6</v>
      </c>
      <c r="I64" s="48">
        <v>6941.2</v>
      </c>
      <c r="J64" s="48">
        <f>J67+J69+J71</f>
        <v>8271.199999999999</v>
      </c>
      <c r="K64" s="48">
        <f>K67+K69+K71</f>
        <v>7081.2</v>
      </c>
      <c r="L64" s="48">
        <f>L67+L69+L71</f>
        <v>8584.2</v>
      </c>
    </row>
    <row r="65" spans="2:12" ht="37.5">
      <c r="B65" s="71"/>
      <c r="C65" s="16" t="s">
        <v>83</v>
      </c>
      <c r="D65" s="48">
        <v>105.7</v>
      </c>
      <c r="E65" s="48">
        <v>107.1</v>
      </c>
      <c r="F65" s="48">
        <v>100.12</v>
      </c>
      <c r="G65" s="48">
        <v>101.8</v>
      </c>
      <c r="H65" s="48">
        <v>118.3</v>
      </c>
      <c r="I65" s="48">
        <v>97.8</v>
      </c>
      <c r="J65" s="48">
        <v>101.7</v>
      </c>
      <c r="K65" s="48">
        <v>99.1</v>
      </c>
      <c r="L65" s="48">
        <v>101.65</v>
      </c>
    </row>
    <row r="66" spans="2:12" ht="18.75">
      <c r="B66" s="17" t="s">
        <v>0</v>
      </c>
      <c r="C66" s="11"/>
      <c r="D66" s="42"/>
      <c r="E66" s="43"/>
      <c r="F66" s="43"/>
      <c r="G66" s="43"/>
      <c r="H66" s="43"/>
      <c r="I66" s="43"/>
      <c r="J66" s="43"/>
      <c r="K66" s="43"/>
      <c r="L66" s="43"/>
    </row>
    <row r="67" spans="2:12" ht="18.75">
      <c r="B67" s="71" t="s">
        <v>85</v>
      </c>
      <c r="C67" s="11" t="s">
        <v>3</v>
      </c>
      <c r="D67" s="48">
        <v>2058.6</v>
      </c>
      <c r="E67" s="48">
        <v>2925.2</v>
      </c>
      <c r="F67" s="48">
        <v>2600</v>
      </c>
      <c r="G67" s="48">
        <v>2837.7</v>
      </c>
      <c r="H67" s="48">
        <v>3734.17</v>
      </c>
      <c r="I67" s="48">
        <v>2837.7</v>
      </c>
      <c r="J67" s="48">
        <v>3894.9</v>
      </c>
      <c r="K67" s="48">
        <v>2837.7</v>
      </c>
      <c r="L67" s="48">
        <v>3966</v>
      </c>
    </row>
    <row r="68" spans="2:12" ht="37.5">
      <c r="B68" s="71"/>
      <c r="C68" s="16" t="s">
        <v>83</v>
      </c>
      <c r="D68" s="48">
        <v>118.54</v>
      </c>
      <c r="E68" s="48">
        <v>123.78</v>
      </c>
      <c r="F68" s="48">
        <v>78</v>
      </c>
      <c r="G68" s="48">
        <v>103.1</v>
      </c>
      <c r="H68" s="48">
        <v>133</v>
      </c>
      <c r="I68" s="48">
        <v>96</v>
      </c>
      <c r="J68" s="48">
        <v>100.4</v>
      </c>
      <c r="K68" s="48">
        <v>97.5</v>
      </c>
      <c r="L68" s="48">
        <v>99.1</v>
      </c>
    </row>
    <row r="69" spans="2:12" ht="18.75">
      <c r="B69" s="71" t="s">
        <v>86</v>
      </c>
      <c r="C69" s="11" t="s">
        <v>3</v>
      </c>
      <c r="D69" s="48">
        <v>1782.9</v>
      </c>
      <c r="E69" s="48">
        <v>2537.5</v>
      </c>
      <c r="F69" s="48">
        <v>3000</v>
      </c>
      <c r="G69" s="48">
        <v>3140</v>
      </c>
      <c r="H69" s="48">
        <v>3200</v>
      </c>
      <c r="I69" s="48">
        <v>3205</v>
      </c>
      <c r="J69" s="48">
        <v>3440</v>
      </c>
      <c r="K69" s="48">
        <v>3300</v>
      </c>
      <c r="L69" s="48">
        <v>3650</v>
      </c>
    </row>
    <row r="70" spans="2:12" ht="37.5">
      <c r="B70" s="71"/>
      <c r="C70" s="16" t="s">
        <v>83</v>
      </c>
      <c r="D70" s="48">
        <v>102</v>
      </c>
      <c r="E70" s="48">
        <v>122.1</v>
      </c>
      <c r="F70" s="48">
        <v>113</v>
      </c>
      <c r="G70" s="48">
        <v>99.2</v>
      </c>
      <c r="H70" s="48">
        <v>104.68</v>
      </c>
      <c r="I70" s="48">
        <v>99.7</v>
      </c>
      <c r="J70" s="48">
        <v>104.7</v>
      </c>
      <c r="K70" s="48">
        <v>100.5</v>
      </c>
      <c r="L70" s="48">
        <v>103.9</v>
      </c>
    </row>
    <row r="71" spans="2:12" ht="18.75">
      <c r="B71" s="71" t="s">
        <v>87</v>
      </c>
      <c r="C71" s="11" t="s">
        <v>3</v>
      </c>
      <c r="D71" s="48">
        <v>1286.2</v>
      </c>
      <c r="E71" s="48">
        <v>788.2</v>
      </c>
      <c r="F71" s="48">
        <v>815</v>
      </c>
      <c r="G71" s="48">
        <v>855.8</v>
      </c>
      <c r="H71" s="48">
        <v>902.4</v>
      </c>
      <c r="I71" s="48">
        <v>898.5</v>
      </c>
      <c r="J71" s="48">
        <v>936.3</v>
      </c>
      <c r="K71" s="48">
        <v>943.5</v>
      </c>
      <c r="L71" s="48">
        <v>968.2</v>
      </c>
    </row>
    <row r="72" spans="2:12" ht="37.5">
      <c r="B72" s="71"/>
      <c r="C72" s="16" t="s">
        <v>83</v>
      </c>
      <c r="D72" s="48">
        <v>99.6</v>
      </c>
      <c r="E72" s="48">
        <v>58.2</v>
      </c>
      <c r="F72" s="48">
        <v>96</v>
      </c>
      <c r="G72" s="48">
        <v>98.5</v>
      </c>
      <c r="H72" s="48">
        <v>104.5</v>
      </c>
      <c r="I72" s="48">
        <v>99</v>
      </c>
      <c r="J72" s="48">
        <v>98.7</v>
      </c>
      <c r="K72" s="48">
        <v>99.8</v>
      </c>
      <c r="L72" s="48">
        <v>98.8</v>
      </c>
    </row>
    <row r="73" spans="2:12" ht="18.75">
      <c r="B73" s="71" t="s">
        <v>88</v>
      </c>
      <c r="C73" s="11" t="s">
        <v>89</v>
      </c>
      <c r="D73" s="28">
        <v>4868</v>
      </c>
      <c r="E73" s="28">
        <v>952</v>
      </c>
      <c r="F73" s="28">
        <v>900</v>
      </c>
      <c r="G73" s="28">
        <v>900</v>
      </c>
      <c r="H73" s="28">
        <v>1000</v>
      </c>
      <c r="I73" s="28">
        <v>1000</v>
      </c>
      <c r="J73" s="28">
        <v>1200</v>
      </c>
      <c r="K73" s="28">
        <v>1100</v>
      </c>
      <c r="L73" s="28">
        <v>1400</v>
      </c>
    </row>
    <row r="74" spans="2:12" ht="18.75">
      <c r="B74" s="71"/>
      <c r="C74" s="11" t="s">
        <v>43</v>
      </c>
      <c r="D74" s="28">
        <v>484.9</v>
      </c>
      <c r="E74" s="28">
        <v>18.6</v>
      </c>
      <c r="F74" s="28">
        <f>F73/E73*100</f>
        <v>94.53781512605042</v>
      </c>
      <c r="G74" s="28">
        <f>G73/F73*100</f>
        <v>100</v>
      </c>
      <c r="H74" s="28">
        <f>H73/F73*100</f>
        <v>111.11111111111111</v>
      </c>
      <c r="I74" s="28">
        <f>I73/G73*100</f>
        <v>111.11111111111111</v>
      </c>
      <c r="J74" s="28">
        <f>J73/H73*100</f>
        <v>120</v>
      </c>
      <c r="K74" s="28">
        <f>K73/I73*100</f>
        <v>110.00000000000001</v>
      </c>
      <c r="L74" s="28">
        <f>L73/J73*100</f>
        <v>116.66666666666667</v>
      </c>
    </row>
    <row r="75" spans="2:12" ht="18.75">
      <c r="B75" s="32" t="s">
        <v>90</v>
      </c>
      <c r="C75" s="33"/>
      <c r="D75" s="34"/>
      <c r="E75" s="6"/>
      <c r="F75" s="6"/>
      <c r="G75" s="6"/>
      <c r="H75" s="6"/>
      <c r="I75" s="6"/>
      <c r="J75" s="6"/>
      <c r="K75" s="6"/>
      <c r="L75" s="6"/>
    </row>
    <row r="76" spans="2:12" ht="37.5">
      <c r="B76" s="35" t="s">
        <v>91</v>
      </c>
      <c r="C76" s="36" t="s">
        <v>131</v>
      </c>
      <c r="D76" s="28">
        <v>0</v>
      </c>
      <c r="E76" s="28">
        <v>0</v>
      </c>
      <c r="F76" s="28">
        <v>0</v>
      </c>
      <c r="G76" s="28">
        <v>0</v>
      </c>
      <c r="H76" s="28">
        <v>0</v>
      </c>
      <c r="I76" s="28">
        <v>0</v>
      </c>
      <c r="J76" s="28">
        <v>0</v>
      </c>
      <c r="K76" s="28">
        <v>0</v>
      </c>
      <c r="L76" s="28">
        <v>0</v>
      </c>
    </row>
    <row r="77" spans="2:21" ht="37.5">
      <c r="B77" s="35" t="s">
        <v>92</v>
      </c>
      <c r="C77" s="36" t="s">
        <v>131</v>
      </c>
      <c r="D77" s="60">
        <v>24.4</v>
      </c>
      <c r="E77" s="60">
        <v>15.86</v>
      </c>
      <c r="F77" s="67">
        <v>12</v>
      </c>
      <c r="G77" s="67">
        <v>5.7</v>
      </c>
      <c r="H77" s="67">
        <v>9.1</v>
      </c>
      <c r="I77" s="67">
        <v>4</v>
      </c>
      <c r="J77" s="67">
        <v>5</v>
      </c>
      <c r="K77" s="67">
        <v>3.5</v>
      </c>
      <c r="L77" s="68">
        <v>4</v>
      </c>
      <c r="M77" s="52"/>
      <c r="N77" s="52"/>
      <c r="O77" s="52"/>
      <c r="P77" s="52"/>
      <c r="Q77" s="52"/>
      <c r="R77" s="52"/>
      <c r="S77" s="52"/>
      <c r="T77" s="52"/>
      <c r="U77" s="56"/>
    </row>
    <row r="78" spans="2:12" ht="37.5">
      <c r="B78" s="35" t="s">
        <v>93</v>
      </c>
      <c r="C78" s="36" t="s">
        <v>131</v>
      </c>
      <c r="D78" s="60">
        <v>0</v>
      </c>
      <c r="E78" s="60">
        <v>0</v>
      </c>
      <c r="F78" s="60">
        <v>0</v>
      </c>
      <c r="G78" s="60">
        <v>0</v>
      </c>
      <c r="H78" s="60">
        <v>0</v>
      </c>
      <c r="I78" s="60">
        <v>0</v>
      </c>
      <c r="J78" s="60">
        <v>0</v>
      </c>
      <c r="K78" s="60">
        <v>0</v>
      </c>
      <c r="L78" s="60">
        <v>0</v>
      </c>
    </row>
    <row r="79" spans="2:12" ht="37.5">
      <c r="B79" s="35" t="s">
        <v>94</v>
      </c>
      <c r="C79" s="36" t="s">
        <v>131</v>
      </c>
      <c r="D79" s="60">
        <v>16.2</v>
      </c>
      <c r="E79" s="60">
        <v>15.4</v>
      </c>
      <c r="F79" s="67">
        <v>15.41</v>
      </c>
      <c r="G79" s="67">
        <v>11</v>
      </c>
      <c r="H79" s="67">
        <v>14.7</v>
      </c>
      <c r="I79" s="67">
        <v>10</v>
      </c>
      <c r="J79" s="67">
        <v>15</v>
      </c>
      <c r="K79" s="67">
        <v>9</v>
      </c>
      <c r="L79" s="67">
        <v>15.3</v>
      </c>
    </row>
    <row r="80" spans="2:12" ht="18.75">
      <c r="B80" s="10" t="s">
        <v>95</v>
      </c>
      <c r="C80" s="16"/>
      <c r="D80" s="3"/>
      <c r="E80" s="3"/>
      <c r="F80" s="3"/>
      <c r="G80" s="3"/>
      <c r="H80" s="3"/>
      <c r="I80" s="3"/>
      <c r="J80" s="3"/>
      <c r="K80" s="3"/>
      <c r="L80" s="6"/>
    </row>
    <row r="81" spans="2:12" ht="37.5">
      <c r="B81" s="18" t="s">
        <v>96</v>
      </c>
      <c r="C81" s="11" t="s">
        <v>122</v>
      </c>
      <c r="D81" s="28">
        <v>572.664</v>
      </c>
      <c r="E81" s="38">
        <v>263.295</v>
      </c>
      <c r="F81" s="48">
        <f>F84+F88</f>
        <v>278.90439</v>
      </c>
      <c r="G81" s="48">
        <f aca="true" t="shared" si="8" ref="G81:L81">G84+G88</f>
        <v>411.27467</v>
      </c>
      <c r="H81" s="48">
        <f t="shared" si="8"/>
        <v>985.23708</v>
      </c>
      <c r="I81" s="48">
        <f t="shared" si="8"/>
        <v>420.6767</v>
      </c>
      <c r="J81" s="48">
        <f t="shared" si="8"/>
        <v>1299.8567</v>
      </c>
      <c r="K81" s="48">
        <f t="shared" si="8"/>
        <v>423.22172</v>
      </c>
      <c r="L81" s="48">
        <f t="shared" si="8"/>
        <v>1604.89972</v>
      </c>
    </row>
    <row r="82" spans="2:12" ht="37.5">
      <c r="B82" s="12" t="s">
        <v>97</v>
      </c>
      <c r="C82" s="11" t="s">
        <v>1</v>
      </c>
      <c r="D82" s="28">
        <v>99.2</v>
      </c>
      <c r="E82" s="48">
        <v>70.1</v>
      </c>
      <c r="F82" s="48">
        <v>97.1</v>
      </c>
      <c r="G82" s="48">
        <v>139.7</v>
      </c>
      <c r="H82" s="48">
        <v>336.4</v>
      </c>
      <c r="I82" s="48">
        <v>97.5</v>
      </c>
      <c r="J82" s="48">
        <v>126.3</v>
      </c>
      <c r="K82" s="48">
        <v>96</v>
      </c>
      <c r="L82" s="48">
        <v>118.5</v>
      </c>
    </row>
    <row r="83" spans="2:12" ht="37.5">
      <c r="B83" s="12" t="s">
        <v>98</v>
      </c>
      <c r="C83" s="19"/>
      <c r="D83" s="1"/>
      <c r="E83" s="3"/>
      <c r="F83" s="29"/>
      <c r="G83" s="29"/>
      <c r="H83" s="29"/>
      <c r="I83" s="29"/>
      <c r="J83" s="29"/>
      <c r="K83" s="29"/>
      <c r="L83" s="29"/>
    </row>
    <row r="84" spans="2:12" ht="18.75">
      <c r="B84" s="12" t="s">
        <v>99</v>
      </c>
      <c r="C84" s="11" t="s">
        <v>3</v>
      </c>
      <c r="D84" s="48">
        <v>286.86</v>
      </c>
      <c r="E84" s="48">
        <v>221.499</v>
      </c>
      <c r="F84" s="48">
        <f>F86+F87</f>
        <v>121.36</v>
      </c>
      <c r="G84" s="48">
        <f aca="true" t="shared" si="9" ref="G84:L84">G86+G87</f>
        <v>157.033</v>
      </c>
      <c r="H84" s="48">
        <f t="shared" si="9"/>
        <v>425.169</v>
      </c>
      <c r="I84" s="48">
        <f t="shared" si="9"/>
        <v>156.833</v>
      </c>
      <c r="J84" s="48">
        <f t="shared" si="9"/>
        <v>693.677</v>
      </c>
      <c r="K84" s="48">
        <f t="shared" si="9"/>
        <v>156.133</v>
      </c>
      <c r="L84" s="48">
        <f t="shared" si="9"/>
        <v>793.962</v>
      </c>
    </row>
    <row r="85" spans="2:12" ht="18.75">
      <c r="B85" s="12" t="s">
        <v>100</v>
      </c>
      <c r="C85" s="11"/>
      <c r="D85" s="42"/>
      <c r="E85" s="43"/>
      <c r="F85" s="43"/>
      <c r="G85" s="43"/>
      <c r="H85" s="43"/>
      <c r="I85" s="43"/>
      <c r="J85" s="43"/>
      <c r="K85" s="43"/>
      <c r="L85" s="43"/>
    </row>
    <row r="86" spans="2:12" ht="18.75">
      <c r="B86" s="12" t="s">
        <v>101</v>
      </c>
      <c r="C86" s="11" t="s">
        <v>3</v>
      </c>
      <c r="D86" s="48">
        <v>0</v>
      </c>
      <c r="E86" s="48">
        <v>0</v>
      </c>
      <c r="F86" s="48">
        <v>22.76</v>
      </c>
      <c r="G86" s="48">
        <v>3.25</v>
      </c>
      <c r="H86" s="48">
        <v>199.549</v>
      </c>
      <c r="I86" s="48">
        <v>3.25</v>
      </c>
      <c r="J86" s="48">
        <v>464.43</v>
      </c>
      <c r="K86" s="48">
        <v>3.25</v>
      </c>
      <c r="L86" s="48">
        <v>564.472</v>
      </c>
    </row>
    <row r="87" spans="2:12" ht="18.75">
      <c r="B87" s="12" t="s">
        <v>102</v>
      </c>
      <c r="C87" s="11" t="s">
        <v>3</v>
      </c>
      <c r="D87" s="48">
        <v>286.86</v>
      </c>
      <c r="E87" s="48">
        <v>221.499</v>
      </c>
      <c r="F87" s="48">
        <v>98.6</v>
      </c>
      <c r="G87" s="48">
        <v>153.783</v>
      </c>
      <c r="H87" s="48">
        <v>225.62</v>
      </c>
      <c r="I87" s="48">
        <v>153.583</v>
      </c>
      <c r="J87" s="48">
        <v>229.247</v>
      </c>
      <c r="K87" s="48">
        <v>152.883</v>
      </c>
      <c r="L87" s="48">
        <v>229.49</v>
      </c>
    </row>
    <row r="88" spans="2:12" ht="18.75">
      <c r="B88" s="12" t="s">
        <v>103</v>
      </c>
      <c r="C88" s="11" t="s">
        <v>3</v>
      </c>
      <c r="D88" s="48">
        <v>285.804</v>
      </c>
      <c r="E88" s="48">
        <v>41.796</v>
      </c>
      <c r="F88" s="48">
        <f>F90+F92+F93+F98+F99</f>
        <v>157.54439</v>
      </c>
      <c r="G88" s="48">
        <f aca="true" t="shared" si="10" ref="G88:L88">G90+G92+G93+G98+G99</f>
        <v>254.24167</v>
      </c>
      <c r="H88" s="48">
        <f t="shared" si="10"/>
        <v>560.06808</v>
      </c>
      <c r="I88" s="48">
        <f t="shared" si="10"/>
        <v>263.8437</v>
      </c>
      <c r="J88" s="48">
        <f t="shared" si="10"/>
        <v>606.1797</v>
      </c>
      <c r="K88" s="48">
        <f t="shared" si="10"/>
        <v>267.08871999999997</v>
      </c>
      <c r="L88" s="48">
        <f t="shared" si="10"/>
        <v>810.93772</v>
      </c>
    </row>
    <row r="89" spans="2:12" ht="18.75">
      <c r="B89" s="12" t="s">
        <v>100</v>
      </c>
      <c r="C89" s="11"/>
      <c r="D89" s="42"/>
      <c r="E89" s="43"/>
      <c r="F89" s="43"/>
      <c r="G89" s="43"/>
      <c r="H89" s="44"/>
      <c r="I89" s="43"/>
      <c r="J89" s="43"/>
      <c r="K89" s="43"/>
      <c r="L89" s="43"/>
    </row>
    <row r="90" spans="2:12" ht="18.75">
      <c r="B90" s="12" t="s">
        <v>104</v>
      </c>
      <c r="C90" s="11" t="s">
        <v>3</v>
      </c>
      <c r="D90" s="48">
        <v>63.173</v>
      </c>
      <c r="E90" s="48">
        <v>0</v>
      </c>
      <c r="F90" s="48">
        <v>0</v>
      </c>
      <c r="G90" s="48">
        <v>140</v>
      </c>
      <c r="H90" s="48">
        <v>373.3</v>
      </c>
      <c r="I90" s="48">
        <v>140</v>
      </c>
      <c r="J90" s="48">
        <v>282</v>
      </c>
      <c r="K90" s="48">
        <v>140</v>
      </c>
      <c r="L90" s="48">
        <v>140</v>
      </c>
    </row>
    <row r="91" spans="1:12" ht="18.75">
      <c r="A91" s="7"/>
      <c r="B91" s="12" t="s">
        <v>105</v>
      </c>
      <c r="C91" s="11" t="s">
        <v>3</v>
      </c>
      <c r="D91" s="42"/>
      <c r="E91" s="43"/>
      <c r="F91" s="43"/>
      <c r="G91" s="43"/>
      <c r="H91" s="43"/>
      <c r="I91" s="43"/>
      <c r="J91" s="43"/>
      <c r="K91" s="43"/>
      <c r="L91" s="43"/>
    </row>
    <row r="92" spans="2:12" ht="18.75">
      <c r="B92" s="12" t="s">
        <v>106</v>
      </c>
      <c r="C92" s="11" t="s">
        <v>3</v>
      </c>
      <c r="D92" s="48">
        <v>0.764</v>
      </c>
      <c r="E92" s="48">
        <v>0.82</v>
      </c>
      <c r="F92" s="48">
        <v>0</v>
      </c>
      <c r="G92" s="48">
        <v>0</v>
      </c>
      <c r="H92" s="48">
        <v>0</v>
      </c>
      <c r="I92" s="48">
        <v>0</v>
      </c>
      <c r="J92" s="48">
        <v>0</v>
      </c>
      <c r="K92" s="48">
        <v>0</v>
      </c>
      <c r="L92" s="48">
        <v>0</v>
      </c>
    </row>
    <row r="93" spans="2:12" ht="18.75">
      <c r="B93" s="12" t="s">
        <v>107</v>
      </c>
      <c r="C93" s="11"/>
      <c r="D93" s="48">
        <v>216.346</v>
      </c>
      <c r="E93" s="48">
        <v>27.685</v>
      </c>
      <c r="F93" s="48">
        <f>F95+F96+F97</f>
        <v>149.17811</v>
      </c>
      <c r="G93" s="48">
        <f aca="true" t="shared" si="11" ref="G93:L93">G95+G96+G97</f>
        <v>106.20755</v>
      </c>
      <c r="H93" s="48">
        <f t="shared" si="11"/>
        <v>178.73396000000002</v>
      </c>
      <c r="I93" s="48">
        <f t="shared" si="11"/>
        <v>114.46018000000001</v>
      </c>
      <c r="J93" s="48">
        <f t="shared" si="11"/>
        <v>314.79618</v>
      </c>
      <c r="K93" s="48">
        <f t="shared" si="11"/>
        <v>117.70519999999999</v>
      </c>
      <c r="L93" s="48">
        <f t="shared" si="11"/>
        <v>661.5542</v>
      </c>
    </row>
    <row r="94" spans="2:12" ht="18.75">
      <c r="B94" s="12" t="s">
        <v>108</v>
      </c>
      <c r="C94" s="11" t="s">
        <v>3</v>
      </c>
      <c r="D94" s="42"/>
      <c r="E94" s="43"/>
      <c r="F94" s="43"/>
      <c r="G94" s="43"/>
      <c r="H94" s="43"/>
      <c r="I94" s="43"/>
      <c r="J94" s="43"/>
      <c r="K94" s="43"/>
      <c r="L94" s="43"/>
    </row>
    <row r="95" spans="2:12" ht="18.75">
      <c r="B95" s="12" t="s">
        <v>109</v>
      </c>
      <c r="C95" s="11" t="s">
        <v>3</v>
      </c>
      <c r="D95" s="48">
        <v>8.432</v>
      </c>
      <c r="E95" s="48">
        <v>5.516</v>
      </c>
      <c r="F95" s="48">
        <v>48.57811</v>
      </c>
      <c r="G95" s="48">
        <v>49.304410000000004</v>
      </c>
      <c r="H95" s="48">
        <v>49.304410000000004</v>
      </c>
      <c r="I95" s="48">
        <v>45.03172</v>
      </c>
      <c r="J95" s="48">
        <v>45.03172</v>
      </c>
      <c r="K95" s="48">
        <v>4.9639</v>
      </c>
      <c r="L95" s="48">
        <v>4.9639</v>
      </c>
    </row>
    <row r="96" spans="2:12" ht="18.75">
      <c r="B96" s="12" t="s">
        <v>110</v>
      </c>
      <c r="C96" s="11" t="s">
        <v>3</v>
      </c>
      <c r="D96" s="48">
        <v>197.469</v>
      </c>
      <c r="E96" s="48">
        <v>18.996</v>
      </c>
      <c r="F96" s="48">
        <v>68.5</v>
      </c>
      <c r="G96" s="48">
        <v>38.995059999999995</v>
      </c>
      <c r="H96" s="48">
        <v>103.54136</v>
      </c>
      <c r="I96" s="48">
        <v>52.389129999999994</v>
      </c>
      <c r="J96" s="48">
        <v>252.57513</v>
      </c>
      <c r="K96" s="48">
        <v>102.56389999999999</v>
      </c>
      <c r="L96" s="48">
        <v>646.4129</v>
      </c>
    </row>
    <row r="97" spans="2:12" ht="18.75">
      <c r="B97" s="12" t="s">
        <v>111</v>
      </c>
      <c r="C97" s="11" t="s">
        <v>3</v>
      </c>
      <c r="D97" s="48">
        <v>10.445</v>
      </c>
      <c r="E97" s="48">
        <v>3.173</v>
      </c>
      <c r="F97" s="48">
        <v>32.1</v>
      </c>
      <c r="G97" s="48">
        <v>17.90808</v>
      </c>
      <c r="H97" s="48">
        <v>25.888189999999998</v>
      </c>
      <c r="I97" s="48">
        <v>17.039330000000003</v>
      </c>
      <c r="J97" s="48">
        <v>17.18933</v>
      </c>
      <c r="K97" s="48">
        <v>10.1774</v>
      </c>
      <c r="L97" s="48">
        <v>10.1774</v>
      </c>
    </row>
    <row r="98" spans="2:12" ht="18.75">
      <c r="B98" s="12" t="s">
        <v>112</v>
      </c>
      <c r="C98" s="11" t="s">
        <v>3</v>
      </c>
      <c r="D98" s="48">
        <v>0.733</v>
      </c>
      <c r="E98" s="48">
        <v>1.903</v>
      </c>
      <c r="F98" s="48">
        <v>8.366280000000001</v>
      </c>
      <c r="G98" s="48">
        <v>8.03412</v>
      </c>
      <c r="H98" s="48">
        <v>8.03412</v>
      </c>
      <c r="I98" s="48">
        <v>9.38352</v>
      </c>
      <c r="J98" s="48">
        <v>9.38352</v>
      </c>
      <c r="K98" s="48">
        <v>9.38352</v>
      </c>
      <c r="L98" s="48">
        <v>9.38352</v>
      </c>
    </row>
    <row r="99" spans="2:12" ht="18.75">
      <c r="B99" s="12" t="s">
        <v>113</v>
      </c>
      <c r="C99" s="11" t="s">
        <v>3</v>
      </c>
      <c r="D99" s="48">
        <v>4.788</v>
      </c>
      <c r="E99" s="48">
        <v>11.388</v>
      </c>
      <c r="F99" s="48">
        <v>0</v>
      </c>
      <c r="G99" s="48">
        <v>0</v>
      </c>
      <c r="H99" s="48">
        <v>0</v>
      </c>
      <c r="I99" s="48">
        <v>0</v>
      </c>
      <c r="J99" s="48">
        <v>0</v>
      </c>
      <c r="K99" s="48">
        <v>0</v>
      </c>
      <c r="L99" s="48">
        <v>0</v>
      </c>
    </row>
    <row r="100" spans="2:12" ht="18.75">
      <c r="B100" s="20" t="s">
        <v>41</v>
      </c>
      <c r="C100" s="21"/>
      <c r="D100" s="1"/>
      <c r="E100" s="3"/>
      <c r="F100" s="29"/>
      <c r="G100" s="29"/>
      <c r="H100" s="29"/>
      <c r="I100" s="29"/>
      <c r="J100" s="29"/>
      <c r="K100" s="29"/>
      <c r="L100" s="29"/>
    </row>
    <row r="101" spans="2:12" ht="37.5">
      <c r="B101" s="22" t="s">
        <v>6</v>
      </c>
      <c r="C101" s="21" t="s">
        <v>5</v>
      </c>
      <c r="D101" s="42">
        <v>2251</v>
      </c>
      <c r="E101" s="43">
        <v>2276</v>
      </c>
      <c r="F101" s="43">
        <v>2275</v>
      </c>
      <c r="G101" s="43">
        <v>2225</v>
      </c>
      <c r="H101" s="43">
        <v>2263</v>
      </c>
      <c r="I101" s="43">
        <v>2213</v>
      </c>
      <c r="J101" s="43">
        <v>2363</v>
      </c>
      <c r="K101" s="43">
        <v>2204</v>
      </c>
      <c r="L101" s="43">
        <v>2463</v>
      </c>
    </row>
    <row r="102" spans="2:12" ht="75">
      <c r="B102" s="22" t="s">
        <v>7</v>
      </c>
      <c r="C102" s="57" t="s">
        <v>132</v>
      </c>
      <c r="D102" s="58">
        <v>4.294</v>
      </c>
      <c r="E102" s="59">
        <v>4.361</v>
      </c>
      <c r="F102" s="59">
        <v>4.455</v>
      </c>
      <c r="G102" s="59">
        <v>4.475</v>
      </c>
      <c r="H102" s="59">
        <v>4.49</v>
      </c>
      <c r="I102" s="59">
        <v>4.475</v>
      </c>
      <c r="J102" s="59">
        <v>4.623</v>
      </c>
      <c r="K102" s="59">
        <v>4.495</v>
      </c>
      <c r="L102" s="59">
        <v>4.599</v>
      </c>
    </row>
    <row r="103" spans="2:12" ht="18.75">
      <c r="B103" s="22" t="s">
        <v>8</v>
      </c>
      <c r="C103" s="57" t="s">
        <v>132</v>
      </c>
      <c r="D103" s="58">
        <v>4.294</v>
      </c>
      <c r="E103" s="59">
        <v>4.361</v>
      </c>
      <c r="F103" s="59">
        <v>4.455</v>
      </c>
      <c r="G103" s="59">
        <v>4.475</v>
      </c>
      <c r="H103" s="59">
        <v>4.49</v>
      </c>
      <c r="I103" s="59">
        <v>4.475</v>
      </c>
      <c r="J103" s="59">
        <v>4.623</v>
      </c>
      <c r="K103" s="59">
        <v>4.495</v>
      </c>
      <c r="L103" s="59">
        <v>4.599</v>
      </c>
    </row>
    <row r="104" spans="2:12" ht="18.75">
      <c r="B104" s="24" t="s">
        <v>9</v>
      </c>
      <c r="C104" s="57" t="s">
        <v>132</v>
      </c>
      <c r="D104" s="60">
        <v>0</v>
      </c>
      <c r="E104" s="61">
        <v>0</v>
      </c>
      <c r="F104" s="61">
        <v>0</v>
      </c>
      <c r="G104" s="61">
        <v>0</v>
      </c>
      <c r="H104" s="61">
        <v>0</v>
      </c>
      <c r="I104" s="61">
        <v>0</v>
      </c>
      <c r="J104" s="61">
        <v>0</v>
      </c>
      <c r="K104" s="61">
        <v>0</v>
      </c>
      <c r="L104" s="61">
        <v>0</v>
      </c>
    </row>
    <row r="105" spans="2:12" ht="37.5">
      <c r="B105" s="22" t="s">
        <v>10</v>
      </c>
      <c r="C105" s="57" t="s">
        <v>132</v>
      </c>
      <c r="D105" s="62">
        <v>0</v>
      </c>
      <c r="E105" s="62">
        <v>0</v>
      </c>
      <c r="F105" s="62">
        <v>0</v>
      </c>
      <c r="G105" s="62">
        <v>0</v>
      </c>
      <c r="H105" s="62">
        <v>0</v>
      </c>
      <c r="I105" s="62">
        <v>0</v>
      </c>
      <c r="J105" s="62">
        <v>0</v>
      </c>
      <c r="K105" s="62">
        <v>0</v>
      </c>
      <c r="L105" s="62">
        <v>0</v>
      </c>
    </row>
    <row r="106" spans="2:12" ht="56.25">
      <c r="B106" s="22" t="s">
        <v>11</v>
      </c>
      <c r="C106" s="57" t="s">
        <v>132</v>
      </c>
      <c r="D106" s="63">
        <v>0.666</v>
      </c>
      <c r="E106" s="63">
        <v>0.62</v>
      </c>
      <c r="F106" s="63">
        <v>0.652</v>
      </c>
      <c r="G106" s="63">
        <v>0.585</v>
      </c>
      <c r="H106" s="63">
        <v>0.732</v>
      </c>
      <c r="I106" s="63">
        <v>0.585</v>
      </c>
      <c r="J106" s="63">
        <v>0.765</v>
      </c>
      <c r="K106" s="63">
        <v>0.585</v>
      </c>
      <c r="L106" s="63">
        <v>0.815</v>
      </c>
    </row>
    <row r="107" spans="2:12" ht="37.5">
      <c r="B107" s="22" t="s">
        <v>12</v>
      </c>
      <c r="C107" s="57" t="s">
        <v>132</v>
      </c>
      <c r="D107" s="63">
        <v>0.666</v>
      </c>
      <c r="E107" s="63">
        <v>0.62</v>
      </c>
      <c r="F107" s="63">
        <v>0.652</v>
      </c>
      <c r="G107" s="63">
        <v>0.585</v>
      </c>
      <c r="H107" s="63">
        <v>0.732</v>
      </c>
      <c r="I107" s="63">
        <v>0.585</v>
      </c>
      <c r="J107" s="63">
        <v>0.765</v>
      </c>
      <c r="K107" s="63">
        <v>0.585</v>
      </c>
      <c r="L107" s="63">
        <v>0.815</v>
      </c>
    </row>
    <row r="108" spans="2:12" ht="56.25">
      <c r="B108" s="22" t="s">
        <v>13</v>
      </c>
      <c r="C108" s="57" t="s">
        <v>132</v>
      </c>
      <c r="D108" s="63">
        <v>0.151</v>
      </c>
      <c r="E108" s="64">
        <v>0.94</v>
      </c>
      <c r="F108" s="64">
        <v>0.75</v>
      </c>
      <c r="G108" s="64">
        <v>0.6</v>
      </c>
      <c r="H108" s="64">
        <v>0.143</v>
      </c>
      <c r="I108" s="64">
        <v>0.45</v>
      </c>
      <c r="J108" s="64">
        <v>0.16</v>
      </c>
      <c r="K108" s="64">
        <v>0.27</v>
      </c>
      <c r="L108" s="64">
        <v>0.21</v>
      </c>
    </row>
    <row r="109" spans="2:12" ht="37.5">
      <c r="B109" s="22" t="s">
        <v>12</v>
      </c>
      <c r="C109" s="57" t="s">
        <v>132</v>
      </c>
      <c r="D109" s="63">
        <v>0.151</v>
      </c>
      <c r="E109" s="64">
        <v>0.94</v>
      </c>
      <c r="F109" s="64">
        <v>0.75</v>
      </c>
      <c r="G109" s="64">
        <v>0.6</v>
      </c>
      <c r="H109" s="64">
        <v>0.143</v>
      </c>
      <c r="I109" s="64">
        <v>0.45</v>
      </c>
      <c r="J109" s="64">
        <v>0.16</v>
      </c>
      <c r="K109" s="64">
        <v>0.27</v>
      </c>
      <c r="L109" s="64">
        <v>0.21</v>
      </c>
    </row>
    <row r="110" spans="2:12" ht="18.75">
      <c r="B110" s="25" t="s">
        <v>14</v>
      </c>
      <c r="C110" s="57" t="s">
        <v>132</v>
      </c>
      <c r="D110" s="65"/>
      <c r="E110" s="66"/>
      <c r="F110" s="66"/>
      <c r="G110" s="57"/>
      <c r="H110" s="57"/>
      <c r="I110" s="57"/>
      <c r="J110" s="57"/>
      <c r="K110" s="57"/>
      <c r="L110" s="57"/>
    </row>
    <row r="111" spans="2:12" ht="37.5">
      <c r="B111" s="22" t="s">
        <v>15</v>
      </c>
      <c r="C111" s="57" t="s">
        <v>132</v>
      </c>
      <c r="D111" s="63">
        <v>0.64</v>
      </c>
      <c r="E111" s="64">
        <v>0.38</v>
      </c>
      <c r="F111" s="64">
        <v>0.61</v>
      </c>
      <c r="G111" s="64">
        <v>0.27</v>
      </c>
      <c r="H111" s="64">
        <v>0.29</v>
      </c>
      <c r="I111" s="64">
        <v>0.4</v>
      </c>
      <c r="J111" s="64">
        <v>0.43</v>
      </c>
      <c r="K111" s="64">
        <v>0.22</v>
      </c>
      <c r="L111" s="64">
        <v>0.65</v>
      </c>
    </row>
    <row r="112" spans="2:12" ht="37.5">
      <c r="B112" s="22" t="s">
        <v>16</v>
      </c>
      <c r="C112" s="57" t="s">
        <v>132</v>
      </c>
      <c r="D112" s="63">
        <v>0.46</v>
      </c>
      <c r="E112" s="64">
        <v>0.29</v>
      </c>
      <c r="F112" s="64">
        <v>0.19</v>
      </c>
      <c r="G112" s="64">
        <v>0.24</v>
      </c>
      <c r="H112" s="64">
        <v>0.26</v>
      </c>
      <c r="I112" s="64">
        <v>0.14</v>
      </c>
      <c r="J112" s="64">
        <v>0.17</v>
      </c>
      <c r="K112" s="64">
        <v>0.32</v>
      </c>
      <c r="L112" s="64">
        <v>0.34</v>
      </c>
    </row>
    <row r="113" spans="2:12" ht="18.75">
      <c r="B113" s="25" t="s">
        <v>17</v>
      </c>
      <c r="C113" s="21"/>
      <c r="D113" s="42"/>
      <c r="E113" s="45"/>
      <c r="F113" s="45"/>
      <c r="G113" s="45"/>
      <c r="H113" s="45"/>
      <c r="I113" s="45"/>
      <c r="J113" s="45"/>
      <c r="K113" s="45"/>
      <c r="L113" s="45"/>
    </row>
    <row r="114" spans="2:12" ht="18.75">
      <c r="B114" s="24" t="s">
        <v>18</v>
      </c>
      <c r="C114" s="26"/>
      <c r="D114" s="42"/>
      <c r="E114" s="43"/>
      <c r="F114" s="43"/>
      <c r="G114" s="43"/>
      <c r="H114" s="43"/>
      <c r="I114" s="43"/>
      <c r="J114" s="43"/>
      <c r="K114" s="43"/>
      <c r="L114" s="43"/>
    </row>
    <row r="115" spans="2:12" ht="18.75">
      <c r="B115" s="24" t="s">
        <v>19</v>
      </c>
      <c r="C115" s="21" t="s">
        <v>20</v>
      </c>
      <c r="D115" s="45">
        <v>75.34</v>
      </c>
      <c r="E115" s="45">
        <f>341/(E13/10)</f>
        <v>77.80059320100388</v>
      </c>
      <c r="F115" s="45">
        <f>306/(F13/10)</f>
        <v>70.26406429391504</v>
      </c>
      <c r="G115" s="45">
        <f>301/(G13/10)</f>
        <v>69.59537572254335</v>
      </c>
      <c r="H115" s="45">
        <f>311/(H13/10)</f>
        <v>71.80789655968597</v>
      </c>
      <c r="I115" s="45">
        <f>301/(I13/10)</f>
        <v>70.06517690875232</v>
      </c>
      <c r="J115" s="45">
        <f>311/(J13/10)</f>
        <v>72.17451844975632</v>
      </c>
      <c r="K115" s="45">
        <f>301/(K13/10)</f>
        <v>70.65727699530517</v>
      </c>
      <c r="L115" s="45">
        <f>311/(L13/10)</f>
        <v>72.49417249417249</v>
      </c>
    </row>
    <row r="116" spans="2:12" ht="18.75">
      <c r="B116" s="24" t="s">
        <v>21</v>
      </c>
      <c r="C116" s="21" t="s">
        <v>114</v>
      </c>
      <c r="D116" s="38">
        <f>9/(D13/100)</f>
        <v>20.360609008438338</v>
      </c>
      <c r="E116" s="38">
        <f aca="true" t="shared" si="12" ref="E116:L116">9/(E13/100)</f>
        <v>20.53388090349076</v>
      </c>
      <c r="F116" s="38">
        <f t="shared" si="12"/>
        <v>20.66590126291619</v>
      </c>
      <c r="G116" s="38">
        <f t="shared" si="12"/>
        <v>20.809248554913296</v>
      </c>
      <c r="H116" s="38">
        <f t="shared" si="12"/>
        <v>20.780420226275684</v>
      </c>
      <c r="I116" s="38">
        <f t="shared" si="12"/>
        <v>20.949720670391063</v>
      </c>
      <c r="J116" s="38">
        <f t="shared" si="12"/>
        <v>20.886516593177067</v>
      </c>
      <c r="K116" s="38">
        <f t="shared" si="12"/>
        <v>21.126760563380284</v>
      </c>
      <c r="L116" s="38">
        <f t="shared" si="12"/>
        <v>20.97902097902098</v>
      </c>
    </row>
    <row r="117" spans="2:12" ht="18.75">
      <c r="B117" s="24" t="s">
        <v>22</v>
      </c>
      <c r="C117" s="21" t="s">
        <v>114</v>
      </c>
      <c r="D117" s="38">
        <f>5/(D13/100)</f>
        <v>11.311449449132411</v>
      </c>
      <c r="E117" s="38">
        <f aca="true" t="shared" si="13" ref="E117:L117">5/(E13/100)</f>
        <v>11.407711613050424</v>
      </c>
      <c r="F117" s="38">
        <f t="shared" si="13"/>
        <v>11.481056257175661</v>
      </c>
      <c r="G117" s="38">
        <f t="shared" si="13"/>
        <v>11.560693641618498</v>
      </c>
      <c r="H117" s="38">
        <f t="shared" si="13"/>
        <v>11.544677903486491</v>
      </c>
      <c r="I117" s="38">
        <f t="shared" si="13"/>
        <v>11.638733705772813</v>
      </c>
      <c r="J117" s="38">
        <f t="shared" si="13"/>
        <v>11.603620329542816</v>
      </c>
      <c r="K117" s="38">
        <f t="shared" si="13"/>
        <v>11.737089201877934</v>
      </c>
      <c r="L117" s="38">
        <f t="shared" si="13"/>
        <v>11.655011655011656</v>
      </c>
    </row>
    <row r="118" spans="2:12" ht="37.5">
      <c r="B118" s="24" t="s">
        <v>23</v>
      </c>
      <c r="C118" s="21" t="s">
        <v>30</v>
      </c>
      <c r="D118" s="42">
        <v>868</v>
      </c>
      <c r="E118" s="43">
        <v>940</v>
      </c>
      <c r="F118" s="43">
        <v>963</v>
      </c>
      <c r="G118" s="43">
        <v>986</v>
      </c>
      <c r="H118" s="43">
        <v>1220</v>
      </c>
      <c r="I118" s="43">
        <v>1004</v>
      </c>
      <c r="J118" s="43">
        <v>992.801011</v>
      </c>
      <c r="K118" s="44">
        <v>1011</v>
      </c>
      <c r="L118" s="43">
        <v>1007</v>
      </c>
    </row>
    <row r="119" spans="2:12" ht="37.5">
      <c r="B119" s="24" t="s">
        <v>24</v>
      </c>
      <c r="C119" s="23" t="s">
        <v>25</v>
      </c>
      <c r="D119" s="38">
        <f>1259/(D13/10)</f>
        <v>284.8222971291541</v>
      </c>
      <c r="E119" s="38">
        <f>1311/(E13/10)</f>
        <v>299.11019849418204</v>
      </c>
      <c r="F119" s="38">
        <f>1269/(F13/10)</f>
        <v>291.3892078071183</v>
      </c>
      <c r="G119" s="38">
        <f>1250/(G13/10)</f>
        <v>289.01734104046244</v>
      </c>
      <c r="H119" s="38">
        <f>1320/(H13/10)</f>
        <v>304.7794966520434</v>
      </c>
      <c r="I119" s="38">
        <f>1250/(I13/10)</f>
        <v>290.9683426443203</v>
      </c>
      <c r="J119" s="38">
        <f>1320/(J13/10)</f>
        <v>306.33557669993036</v>
      </c>
      <c r="K119" s="38">
        <f>1250/(K13/10)</f>
        <v>293.42723004694835</v>
      </c>
      <c r="L119" s="38">
        <f>1320/(L13/10)</f>
        <v>307.6923076923077</v>
      </c>
    </row>
    <row r="120" spans="2:12" ht="18.75">
      <c r="B120" s="24" t="s">
        <v>26</v>
      </c>
      <c r="C120" s="21"/>
      <c r="D120" s="1"/>
      <c r="E120" s="3"/>
      <c r="F120" s="3"/>
      <c r="G120" s="3"/>
      <c r="H120" s="3"/>
      <c r="I120" s="3"/>
      <c r="J120" s="3"/>
      <c r="K120" s="3"/>
      <c r="L120" s="3"/>
    </row>
    <row r="121" spans="2:12" ht="18.75">
      <c r="B121" s="24" t="s">
        <v>27</v>
      </c>
      <c r="C121" s="23" t="s">
        <v>115</v>
      </c>
      <c r="D121" s="1">
        <v>115</v>
      </c>
      <c r="E121" s="3">
        <v>107</v>
      </c>
      <c r="F121" s="3">
        <v>113</v>
      </c>
      <c r="G121" s="3">
        <v>98</v>
      </c>
      <c r="H121" s="3">
        <v>123</v>
      </c>
      <c r="I121" s="3">
        <v>98</v>
      </c>
      <c r="J121" s="3">
        <v>123</v>
      </c>
      <c r="K121" s="3">
        <v>98</v>
      </c>
      <c r="L121" s="3">
        <v>123</v>
      </c>
    </row>
    <row r="122" spans="2:12" ht="18.75">
      <c r="B122" s="24" t="s">
        <v>28</v>
      </c>
      <c r="C122" s="23" t="s">
        <v>115</v>
      </c>
      <c r="D122" s="1">
        <v>360</v>
      </c>
      <c r="E122" s="3">
        <v>346</v>
      </c>
      <c r="F122" s="3">
        <v>361</v>
      </c>
      <c r="G122" s="3">
        <v>346</v>
      </c>
      <c r="H122" s="3">
        <v>366</v>
      </c>
      <c r="I122" s="3">
        <v>346</v>
      </c>
      <c r="J122" s="3">
        <v>366</v>
      </c>
      <c r="K122" s="3">
        <v>346</v>
      </c>
      <c r="L122" s="3">
        <v>366</v>
      </c>
    </row>
    <row r="123" spans="2:12" ht="18.75">
      <c r="B123" s="2"/>
      <c r="C123" s="1"/>
      <c r="D123" s="1"/>
      <c r="E123" s="3"/>
      <c r="F123" s="3"/>
      <c r="G123" s="3"/>
      <c r="H123" s="3"/>
      <c r="I123" s="3"/>
      <c r="J123" s="3"/>
      <c r="K123" s="3"/>
      <c r="L123" s="3"/>
    </row>
    <row r="126" spans="2:12" ht="18.75">
      <c r="B126" s="70" t="s">
        <v>130</v>
      </c>
      <c r="C126" s="70"/>
      <c r="D126" s="70"/>
      <c r="E126" s="70"/>
      <c r="F126" s="70"/>
      <c r="G126" s="70"/>
      <c r="H126" s="70"/>
      <c r="I126" s="70"/>
      <c r="J126" s="70"/>
      <c r="K126" s="70"/>
      <c r="L126" s="70"/>
    </row>
    <row r="127" spans="2:12" ht="18.75">
      <c r="B127" s="51"/>
      <c r="C127" s="51"/>
      <c r="D127" s="51"/>
      <c r="E127" s="51"/>
      <c r="F127" s="51"/>
      <c r="G127" s="51"/>
      <c r="H127" s="51"/>
      <c r="I127" s="51"/>
      <c r="J127" s="51"/>
      <c r="K127" s="51"/>
      <c r="L127" s="51"/>
    </row>
    <row r="128" spans="2:12" ht="18.75">
      <c r="B128" s="51"/>
      <c r="C128" s="51"/>
      <c r="D128" s="51"/>
      <c r="E128" s="51"/>
      <c r="F128" s="51"/>
      <c r="G128" s="51"/>
      <c r="H128" s="51"/>
      <c r="I128" s="51"/>
      <c r="J128" s="51"/>
      <c r="K128" s="51"/>
      <c r="L128" s="51"/>
    </row>
  </sheetData>
  <sheetProtection/>
  <mergeCells count="37">
    <mergeCell ref="N24:N25"/>
    <mergeCell ref="O24:P24"/>
    <mergeCell ref="Q24:R24"/>
    <mergeCell ref="S24:T24"/>
    <mergeCell ref="G10:H10"/>
    <mergeCell ref="I10:J10"/>
    <mergeCell ref="K10:L10"/>
    <mergeCell ref="B5:L5"/>
    <mergeCell ref="B6:L6"/>
    <mergeCell ref="B7:L7"/>
    <mergeCell ref="B9:B11"/>
    <mergeCell ref="C9:C11"/>
    <mergeCell ref="E10:E11"/>
    <mergeCell ref="F10:F11"/>
    <mergeCell ref="D10:D11"/>
    <mergeCell ref="B16:B17"/>
    <mergeCell ref="B19:B20"/>
    <mergeCell ref="B22:B23"/>
    <mergeCell ref="B25:B30"/>
    <mergeCell ref="B31:B32"/>
    <mergeCell ref="D9:E9"/>
    <mergeCell ref="B38:B39"/>
    <mergeCell ref="B44:B45"/>
    <mergeCell ref="B47:B48"/>
    <mergeCell ref="B57:B58"/>
    <mergeCell ref="B61:B62"/>
    <mergeCell ref="I1:L1"/>
    <mergeCell ref="I2:L2"/>
    <mergeCell ref="I3:L3"/>
    <mergeCell ref="I4:L4"/>
    <mergeCell ref="B13:B14"/>
    <mergeCell ref="B126:L126"/>
    <mergeCell ref="B64:B65"/>
    <mergeCell ref="B67:B68"/>
    <mergeCell ref="B69:B70"/>
    <mergeCell ref="B71:B72"/>
    <mergeCell ref="B73:B74"/>
  </mergeCells>
  <printOptions/>
  <pageMargins left="0.7" right="0.7" top="0.75" bottom="0.75" header="0.3" footer="0.3"/>
  <pageSetup fitToHeight="0" fitToWidth="1" horizontalDpi="600" verticalDpi="600" orientation="landscape" paperSize="9" scale="40" r:id="rId1"/>
  <headerFooter differentFirst="1"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45" sqref="D45"/>
    </sheetView>
  </sheetViews>
  <sheetFormatPr defaultColWidth="9.00390625" defaultRowHeight="12.75"/>
  <sheetData>
    <row r="1" ht="12.75">
      <c r="A1" t="s">
        <v>118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economy.gov.ru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Borovaya</dc:creator>
  <cp:keywords/>
  <dc:description/>
  <cp:lastModifiedBy>RePack by SPecialiST</cp:lastModifiedBy>
  <cp:lastPrinted>2016-11-02T01:55:08Z</cp:lastPrinted>
  <dcterms:created xsi:type="dcterms:W3CDTF">2013-05-25T16:45:04Z</dcterms:created>
  <dcterms:modified xsi:type="dcterms:W3CDTF">2016-12-09T02:00:54Z</dcterms:modified>
  <cp:category/>
  <cp:version/>
  <cp:contentType/>
  <cp:contentStatus/>
</cp:coreProperties>
</file>