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24240" windowHeight="12465" firstSheet="2" activeTab="9"/>
  </bookViews>
  <sheets>
    <sheet name="приложение 1" sheetId="3" r:id="rId1"/>
    <sheet name="приложение2" sheetId="4" r:id="rId2"/>
    <sheet name="приложение 3" sheetId="5" r:id="rId3"/>
    <sheet name="приложение 4" sheetId="6" r:id="rId4"/>
    <sheet name="приложение 5" sheetId="7" r:id="rId5"/>
    <sheet name="приложение 6" sheetId="1" r:id="rId6"/>
    <sheet name="приложение 7" sheetId="2" r:id="rId7"/>
    <sheet name="приложение 8" sheetId="8" r:id="rId8"/>
    <sheet name="приложение 9" sheetId="9" r:id="rId9"/>
    <sheet name="приложение 14" sheetId="10" r:id="rId10"/>
    <sheet name="Лист1" sheetId="11" r:id="rId11"/>
    <sheet name="Лист2" sheetId="12" r:id="rId12"/>
    <sheet name="Лист3" sheetId="13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J21" i="1" l="1"/>
  <c r="F48" i="2" l="1"/>
  <c r="F34" i="2"/>
  <c r="F94" i="2" l="1"/>
  <c r="F31" i="2"/>
  <c r="J69" i="1" l="1"/>
  <c r="J70" i="12" l="1"/>
  <c r="H36" i="12" l="1"/>
  <c r="H20" i="12"/>
  <c r="H6" i="12"/>
  <c r="M70" i="12"/>
  <c r="M69" i="12"/>
  <c r="M66" i="12"/>
  <c r="M67" i="12"/>
  <c r="M68" i="12"/>
  <c r="M64" i="12"/>
  <c r="M65" i="12"/>
  <c r="M63" i="12"/>
  <c r="M61" i="12"/>
  <c r="M60" i="12"/>
  <c r="M59" i="12"/>
  <c r="M58" i="12"/>
  <c r="M57" i="12"/>
  <c r="M56" i="12"/>
  <c r="M55" i="12"/>
  <c r="M53" i="12"/>
  <c r="M54" i="12"/>
  <c r="M52" i="12"/>
  <c r="M51" i="12"/>
  <c r="M48" i="12"/>
  <c r="M47" i="12"/>
  <c r="M46" i="12"/>
  <c r="M44" i="12"/>
  <c r="M45" i="12"/>
  <c r="M43" i="12"/>
  <c r="M42" i="12"/>
  <c r="M40" i="12"/>
  <c r="M41" i="12"/>
  <c r="M39" i="12"/>
  <c r="M38" i="12"/>
  <c r="M35" i="12"/>
  <c r="M33" i="12"/>
  <c r="M34" i="12"/>
  <c r="M31" i="12"/>
  <c r="M32" i="12"/>
  <c r="M30" i="12"/>
  <c r="M28" i="12"/>
  <c r="M29" i="12"/>
  <c r="M27" i="12"/>
  <c r="M26" i="12"/>
  <c r="M24" i="12"/>
  <c r="M25" i="12"/>
  <c r="M23" i="12"/>
  <c r="M22" i="12"/>
  <c r="M18" i="12"/>
  <c r="M19" i="12"/>
  <c r="M12" i="12"/>
  <c r="M13" i="12"/>
  <c r="M14" i="12"/>
  <c r="M15" i="12"/>
  <c r="M16" i="12"/>
  <c r="M17" i="12"/>
  <c r="I12" i="12"/>
  <c r="M11" i="12"/>
  <c r="M10" i="12"/>
  <c r="M9" i="12"/>
  <c r="J25" i="1" l="1"/>
  <c r="J22" i="1"/>
  <c r="J23" i="12"/>
  <c r="J26" i="12"/>
  <c r="J60" i="12" l="1"/>
  <c r="J59" i="12"/>
  <c r="J52" i="12"/>
  <c r="M49" i="12" s="1"/>
  <c r="J51" i="12"/>
  <c r="J46" i="12"/>
  <c r="J39" i="12"/>
  <c r="J38" i="12"/>
  <c r="J35" i="12"/>
  <c r="J30" i="12"/>
  <c r="J22" i="12"/>
  <c r="J19" i="12"/>
  <c r="J17" i="12"/>
  <c r="J15" i="12"/>
  <c r="J10" i="12"/>
  <c r="J9" i="12"/>
  <c r="J8" i="1"/>
  <c r="J6" i="1" s="1"/>
  <c r="J59" i="1"/>
  <c r="J58" i="1"/>
  <c r="J51" i="1"/>
  <c r="J50" i="1"/>
  <c r="J45" i="1"/>
  <c r="J38" i="1"/>
  <c r="J37" i="1"/>
  <c r="J34" i="1"/>
  <c r="J29" i="1"/>
  <c r="J18" i="1"/>
  <c r="J16" i="1"/>
  <c r="J14" i="1"/>
  <c r="J9" i="1"/>
  <c r="I70" i="12"/>
  <c r="I63" i="12"/>
  <c r="I59" i="12"/>
  <c r="I55" i="12"/>
  <c r="I49" i="12" s="1"/>
  <c r="I51" i="12"/>
  <c r="L49" i="12"/>
  <c r="K49" i="12"/>
  <c r="J49" i="12"/>
  <c r="H49" i="12"/>
  <c r="I43" i="12"/>
  <c r="I42" i="12"/>
  <c r="I38" i="12"/>
  <c r="L36" i="12"/>
  <c r="K36" i="12"/>
  <c r="J36" i="12"/>
  <c r="M36" i="12"/>
  <c r="I30" i="12"/>
  <c r="I27" i="12"/>
  <c r="I26" i="12"/>
  <c r="I25" i="12"/>
  <c r="I23" i="12"/>
  <c r="I22" i="12"/>
  <c r="L20" i="12"/>
  <c r="K20" i="12"/>
  <c r="J20" i="12"/>
  <c r="I20" i="12"/>
  <c r="I17" i="12"/>
  <c r="I15" i="12"/>
  <c r="I14" i="12"/>
  <c r="I13" i="12"/>
  <c r="I10" i="12"/>
  <c r="L9" i="12"/>
  <c r="K9" i="12"/>
  <c r="I9" i="12"/>
  <c r="L7" i="12"/>
  <c r="L6" i="12" s="1"/>
  <c r="K7" i="12"/>
  <c r="I7" i="12"/>
  <c r="H7" i="12"/>
  <c r="K6" i="12"/>
  <c r="E216" i="2"/>
  <c r="E111" i="2"/>
  <c r="E27" i="2"/>
  <c r="M20" i="12" l="1"/>
  <c r="M7" i="12"/>
  <c r="I36" i="12"/>
  <c r="J7" i="12"/>
  <c r="J6" i="12"/>
  <c r="M6" i="12" s="1"/>
  <c r="I6" i="12"/>
  <c r="E321" i="2"/>
  <c r="J32" i="7"/>
  <c r="K32" i="7"/>
  <c r="L32" i="7"/>
  <c r="J22" i="7"/>
  <c r="K22" i="7"/>
  <c r="L22" i="7"/>
  <c r="J14" i="7"/>
  <c r="K14" i="7"/>
  <c r="L14" i="7"/>
  <c r="J10" i="7"/>
  <c r="H63" i="11"/>
  <c r="I63" i="11"/>
  <c r="J63" i="11"/>
  <c r="H64" i="11"/>
  <c r="I64" i="11"/>
  <c r="J64" i="11"/>
  <c r="H65" i="11"/>
  <c r="I65" i="11"/>
  <c r="J65" i="11"/>
  <c r="H66" i="11"/>
  <c r="I66" i="11"/>
  <c r="J66" i="11"/>
  <c r="H67" i="11"/>
  <c r="I67" i="11"/>
  <c r="J67" i="11"/>
  <c r="H68" i="11"/>
  <c r="I68" i="11"/>
  <c r="J68" i="11"/>
  <c r="H69" i="11"/>
  <c r="I69" i="11"/>
  <c r="J69" i="11"/>
  <c r="I62" i="11"/>
  <c r="J62" i="11"/>
  <c r="H62" i="11"/>
  <c r="H11" i="11"/>
  <c r="I11" i="11"/>
  <c r="J11" i="11"/>
  <c r="H12" i="11"/>
  <c r="H13" i="11"/>
  <c r="I13" i="11"/>
  <c r="J13" i="11"/>
  <c r="H14" i="11"/>
  <c r="I14" i="11"/>
  <c r="J14" i="11"/>
  <c r="H15" i="11"/>
  <c r="I15" i="11"/>
  <c r="J15" i="11"/>
  <c r="H16" i="11"/>
  <c r="I16" i="11"/>
  <c r="J16" i="11"/>
  <c r="H17" i="11"/>
  <c r="I17" i="11"/>
  <c r="J17" i="11"/>
  <c r="H18" i="11"/>
  <c r="I18" i="11"/>
  <c r="J18" i="11"/>
  <c r="H19" i="11"/>
  <c r="I19" i="11"/>
  <c r="J19" i="11"/>
  <c r="H20" i="11"/>
  <c r="I20" i="11"/>
  <c r="J20" i="11"/>
  <c r="H21" i="11"/>
  <c r="I21" i="11"/>
  <c r="J21" i="11"/>
  <c r="H22" i="11"/>
  <c r="I22" i="11"/>
  <c r="J22" i="11"/>
  <c r="H24" i="11"/>
  <c r="I24" i="11"/>
  <c r="J24" i="11"/>
  <c r="H25" i="11"/>
  <c r="I25" i="11"/>
  <c r="J25" i="11"/>
  <c r="H26" i="11"/>
  <c r="I26" i="11"/>
  <c r="J26" i="11"/>
  <c r="H27" i="11"/>
  <c r="I27" i="11"/>
  <c r="J27" i="11"/>
  <c r="H28" i="11"/>
  <c r="I28" i="11"/>
  <c r="J28" i="11"/>
  <c r="H29" i="11"/>
  <c r="I29" i="11"/>
  <c r="J29" i="11"/>
  <c r="H30" i="11"/>
  <c r="I30" i="11"/>
  <c r="J30" i="11"/>
  <c r="H31" i="11"/>
  <c r="I31" i="11"/>
  <c r="J31" i="11"/>
  <c r="H32" i="11"/>
  <c r="I32" i="11"/>
  <c r="J32" i="11"/>
  <c r="H33" i="11"/>
  <c r="I33" i="11"/>
  <c r="J33" i="11"/>
  <c r="H34" i="11"/>
  <c r="I34" i="11"/>
  <c r="J34" i="11"/>
  <c r="H35" i="11"/>
  <c r="I35" i="11"/>
  <c r="J35" i="11"/>
  <c r="H36" i="11"/>
  <c r="I36" i="11"/>
  <c r="J36" i="11"/>
  <c r="H37" i="11"/>
  <c r="I37" i="11"/>
  <c r="J37" i="11"/>
  <c r="H38" i="11"/>
  <c r="I38" i="11"/>
  <c r="J38" i="11"/>
  <c r="H40" i="11"/>
  <c r="I40" i="11"/>
  <c r="J40" i="11"/>
  <c r="H41" i="11"/>
  <c r="I41" i="11"/>
  <c r="J41" i="11"/>
  <c r="H42" i="11"/>
  <c r="I42" i="11"/>
  <c r="J42" i="11"/>
  <c r="H43" i="11"/>
  <c r="I43" i="11"/>
  <c r="J43" i="11"/>
  <c r="H44" i="11"/>
  <c r="I44" i="11"/>
  <c r="J44" i="11"/>
  <c r="H45" i="11"/>
  <c r="I45" i="11"/>
  <c r="J45" i="11"/>
  <c r="H46" i="11"/>
  <c r="I46" i="11"/>
  <c r="J46" i="11"/>
  <c r="H47" i="11"/>
  <c r="I47" i="11"/>
  <c r="J47" i="11"/>
  <c r="H48" i="11"/>
  <c r="I48" i="11"/>
  <c r="J48" i="11"/>
  <c r="H49" i="11"/>
  <c r="I49" i="11"/>
  <c r="J49" i="11"/>
  <c r="H50" i="11"/>
  <c r="I50" i="11"/>
  <c r="J50" i="11"/>
  <c r="H51" i="11"/>
  <c r="I51" i="11"/>
  <c r="J51" i="11"/>
  <c r="H53" i="11"/>
  <c r="I53" i="11"/>
  <c r="J53" i="11"/>
  <c r="H54" i="11"/>
  <c r="I54" i="11"/>
  <c r="J54" i="11"/>
  <c r="H55" i="11"/>
  <c r="I55" i="11"/>
  <c r="J55" i="11"/>
  <c r="H56" i="11"/>
  <c r="I56" i="11"/>
  <c r="J56" i="11"/>
  <c r="H57" i="11"/>
  <c r="I57" i="11"/>
  <c r="J57" i="11"/>
  <c r="H58" i="11"/>
  <c r="I58" i="11"/>
  <c r="J58" i="11"/>
  <c r="H59" i="11"/>
  <c r="I59" i="11"/>
  <c r="J59" i="11"/>
  <c r="H60" i="11"/>
  <c r="I60" i="11"/>
  <c r="J60" i="11"/>
  <c r="H59" i="10"/>
  <c r="H60" i="10"/>
  <c r="H47" i="10"/>
  <c r="H48" i="10"/>
  <c r="H35" i="10"/>
  <c r="H36" i="10"/>
  <c r="H34" i="10"/>
  <c r="H20" i="10"/>
  <c r="H21" i="10"/>
  <c r="D66" i="2"/>
  <c r="F66" i="2"/>
  <c r="G66" i="2"/>
  <c r="I69" i="1"/>
  <c r="I62" i="1"/>
  <c r="I54" i="1"/>
  <c r="I58" i="1"/>
  <c r="I50" i="1"/>
  <c r="I32" i="7" s="1"/>
  <c r="I29" i="1"/>
  <c r="I26" i="1"/>
  <c r="I25" i="1"/>
  <c r="I24" i="1"/>
  <c r="I22" i="1"/>
  <c r="I21" i="1"/>
  <c r="I14" i="7" s="1"/>
  <c r="I8" i="1"/>
  <c r="I10" i="7" s="1"/>
  <c r="I13" i="1"/>
  <c r="I12" i="1"/>
  <c r="I14" i="1"/>
  <c r="E66" i="2" s="1"/>
  <c r="I9" i="1"/>
  <c r="I16" i="1"/>
  <c r="I37" i="1"/>
  <c r="E213" i="2" s="1"/>
  <c r="I41" i="1"/>
  <c r="I42" i="1"/>
  <c r="G300" i="2"/>
  <c r="H300" i="2"/>
  <c r="H293" i="2" s="1"/>
  <c r="F300" i="2"/>
  <c r="F293" i="2" s="1"/>
  <c r="G293" i="2"/>
  <c r="G288" i="2"/>
  <c r="H288" i="2"/>
  <c r="G289" i="2"/>
  <c r="H289" i="2"/>
  <c r="G291" i="2"/>
  <c r="H291" i="2"/>
  <c r="G292" i="2"/>
  <c r="H292" i="2"/>
  <c r="F288" i="2"/>
  <c r="F289" i="2"/>
  <c r="F291" i="2"/>
  <c r="F292" i="2"/>
  <c r="E367" i="2"/>
  <c r="F367" i="2"/>
  <c r="F364" i="2" s="1"/>
  <c r="G367" i="2"/>
  <c r="H367" i="2"/>
  <c r="H364" i="2" s="1"/>
  <c r="D367" i="2"/>
  <c r="B365" i="2"/>
  <c r="E360" i="2"/>
  <c r="F360" i="2"/>
  <c r="G360" i="2"/>
  <c r="H360" i="2"/>
  <c r="D360" i="2"/>
  <c r="B358" i="2"/>
  <c r="G364" i="2"/>
  <c r="E364" i="2"/>
  <c r="D364" i="2"/>
  <c r="H357" i="2"/>
  <c r="G357" i="2"/>
  <c r="F357" i="2"/>
  <c r="E357" i="2"/>
  <c r="D357" i="2"/>
  <c r="A357" i="2"/>
  <c r="A364" i="2" s="1"/>
  <c r="E353" i="2"/>
  <c r="F353" i="2"/>
  <c r="G353" i="2"/>
  <c r="H353" i="2"/>
  <c r="D353" i="2"/>
  <c r="E346" i="2"/>
  <c r="F346" i="2"/>
  <c r="G346" i="2"/>
  <c r="H346" i="2"/>
  <c r="D346" i="2"/>
  <c r="D304" i="2"/>
  <c r="F304" i="2"/>
  <c r="G304" i="2"/>
  <c r="H304" i="2"/>
  <c r="E311" i="2"/>
  <c r="F311" i="2"/>
  <c r="G311" i="2"/>
  <c r="H311" i="2"/>
  <c r="D311" i="2"/>
  <c r="E318" i="2"/>
  <c r="F318" i="2"/>
  <c r="G318" i="2"/>
  <c r="H318" i="2"/>
  <c r="D318" i="2"/>
  <c r="E325" i="2"/>
  <c r="F325" i="2"/>
  <c r="G325" i="2"/>
  <c r="H325" i="2"/>
  <c r="D325" i="2"/>
  <c r="E332" i="2"/>
  <c r="F332" i="2"/>
  <c r="G332" i="2"/>
  <c r="H332" i="2"/>
  <c r="D332" i="2"/>
  <c r="E339" i="2"/>
  <c r="F339" i="2"/>
  <c r="G339" i="2"/>
  <c r="H339" i="2"/>
  <c r="D339" i="2"/>
  <c r="D297" i="2"/>
  <c r="F297" i="2"/>
  <c r="F290" i="2" s="1"/>
  <c r="G297" i="2"/>
  <c r="H297" i="2"/>
  <c r="H290" i="2" s="1"/>
  <c r="E424" i="2"/>
  <c r="F424" i="2"/>
  <c r="G424" i="2"/>
  <c r="H424" i="2"/>
  <c r="D424" i="2"/>
  <c r="E375" i="2"/>
  <c r="F375" i="2"/>
  <c r="G375" i="2"/>
  <c r="H375" i="2"/>
  <c r="D375" i="2"/>
  <c r="H220" i="2"/>
  <c r="G220" i="2"/>
  <c r="F220" i="2"/>
  <c r="E220" i="2"/>
  <c r="D220" i="2"/>
  <c r="F213" i="2"/>
  <c r="G213" i="2"/>
  <c r="H213" i="2"/>
  <c r="D213" i="2"/>
  <c r="E283" i="2"/>
  <c r="E280" i="2" s="1"/>
  <c r="F283" i="2"/>
  <c r="G283" i="2"/>
  <c r="G280" i="2" s="1"/>
  <c r="H283" i="2"/>
  <c r="H280" i="2" s="1"/>
  <c r="D283" i="2"/>
  <c r="D280" i="2" s="1"/>
  <c r="E276" i="2"/>
  <c r="E273" i="2" s="1"/>
  <c r="F276" i="2"/>
  <c r="F273" i="2" s="1"/>
  <c r="G276" i="2"/>
  <c r="G273" i="2" s="1"/>
  <c r="H276" i="2"/>
  <c r="H273" i="2" s="1"/>
  <c r="D276" i="2"/>
  <c r="D273" i="2" s="1"/>
  <c r="B281" i="2"/>
  <c r="B274" i="2"/>
  <c r="F280" i="2"/>
  <c r="A273" i="2"/>
  <c r="A280" i="2" s="1"/>
  <c r="F269" i="2"/>
  <c r="G269" i="2"/>
  <c r="H269" i="2"/>
  <c r="E262" i="2"/>
  <c r="F262" i="2"/>
  <c r="G262" i="2"/>
  <c r="H262" i="2"/>
  <c r="D262" i="2"/>
  <c r="E255" i="2"/>
  <c r="F255" i="2"/>
  <c r="G255" i="2"/>
  <c r="H255" i="2"/>
  <c r="D255" i="2"/>
  <c r="E248" i="2"/>
  <c r="F248" i="2"/>
  <c r="G248" i="2"/>
  <c r="H248" i="2"/>
  <c r="D248" i="2"/>
  <c r="E241" i="2"/>
  <c r="F241" i="2"/>
  <c r="G241" i="2"/>
  <c r="H241" i="2"/>
  <c r="D241" i="2"/>
  <c r="E234" i="2"/>
  <c r="F234" i="2"/>
  <c r="G234" i="2"/>
  <c r="H234" i="2"/>
  <c r="D234" i="2"/>
  <c r="E227" i="2"/>
  <c r="F227" i="2"/>
  <c r="G227" i="2"/>
  <c r="H227" i="2"/>
  <c r="H206" i="2" s="1"/>
  <c r="D227" i="2"/>
  <c r="E199" i="2"/>
  <c r="E196" i="2" s="1"/>
  <c r="F199" i="2"/>
  <c r="F196" i="2" s="1"/>
  <c r="G199" i="2"/>
  <c r="H199" i="2"/>
  <c r="H196" i="2" s="1"/>
  <c r="D199" i="2"/>
  <c r="D196" i="2" s="1"/>
  <c r="B197" i="2"/>
  <c r="E192" i="2"/>
  <c r="E189" i="2" s="1"/>
  <c r="F192" i="2"/>
  <c r="F189" i="2" s="1"/>
  <c r="G192" i="2"/>
  <c r="G189" i="2" s="1"/>
  <c r="H192" i="2"/>
  <c r="H189" i="2" s="1"/>
  <c r="D192" i="2"/>
  <c r="D189" i="2" s="1"/>
  <c r="B190" i="2"/>
  <c r="G196" i="2"/>
  <c r="A189" i="2"/>
  <c r="A196" i="2" s="1"/>
  <c r="F164" i="2"/>
  <c r="G164" i="2"/>
  <c r="H164" i="2"/>
  <c r="E143" i="2"/>
  <c r="F143" i="2"/>
  <c r="G143" i="2"/>
  <c r="H143" i="2"/>
  <c r="D143" i="2"/>
  <c r="E136" i="2"/>
  <c r="F136" i="2"/>
  <c r="G136" i="2"/>
  <c r="H136" i="2"/>
  <c r="D136" i="2"/>
  <c r="F129" i="2"/>
  <c r="G129" i="2"/>
  <c r="H129" i="2"/>
  <c r="E122" i="2"/>
  <c r="F122" i="2"/>
  <c r="G122" i="2"/>
  <c r="H122" i="2"/>
  <c r="D122" i="2"/>
  <c r="F115" i="2"/>
  <c r="G115" i="2"/>
  <c r="H115" i="2"/>
  <c r="E108" i="2"/>
  <c r="F108" i="2"/>
  <c r="G108" i="2"/>
  <c r="H108" i="2"/>
  <c r="D108" i="2"/>
  <c r="G83" i="2"/>
  <c r="F83" i="2"/>
  <c r="G15" i="2"/>
  <c r="H15" i="2"/>
  <c r="G16" i="2"/>
  <c r="H16" i="2"/>
  <c r="F15" i="2"/>
  <c r="F16" i="2"/>
  <c r="F18" i="2"/>
  <c r="F19" i="2"/>
  <c r="B92" i="2"/>
  <c r="B85" i="2"/>
  <c r="H91" i="2"/>
  <c r="G91" i="2"/>
  <c r="F91" i="2"/>
  <c r="E91" i="2"/>
  <c r="D91" i="2"/>
  <c r="H84" i="2"/>
  <c r="G84" i="2"/>
  <c r="F84" i="2"/>
  <c r="E84" i="2"/>
  <c r="D84" i="2"/>
  <c r="F80" i="2"/>
  <c r="G80" i="2"/>
  <c r="H80" i="2"/>
  <c r="H27" i="2"/>
  <c r="G27" i="2"/>
  <c r="F27" i="2"/>
  <c r="K48" i="1"/>
  <c r="I52" i="11" s="1"/>
  <c r="L48" i="1"/>
  <c r="J52" i="11" s="1"/>
  <c r="J48" i="1"/>
  <c r="H52" i="11" s="1"/>
  <c r="K35" i="1"/>
  <c r="I39" i="11" s="1"/>
  <c r="L35" i="1"/>
  <c r="J39" i="11" s="1"/>
  <c r="J35" i="1"/>
  <c r="H39" i="11" s="1"/>
  <c r="K19" i="1"/>
  <c r="I23" i="11" s="1"/>
  <c r="L19" i="1"/>
  <c r="J23" i="11" s="1"/>
  <c r="J19" i="1"/>
  <c r="H23" i="11" s="1"/>
  <c r="L8" i="1"/>
  <c r="J12" i="11" s="1"/>
  <c r="K8" i="1"/>
  <c r="K10" i="7" s="1"/>
  <c r="E48" i="2"/>
  <c r="I12" i="11" l="1"/>
  <c r="L10" i="7"/>
  <c r="I22" i="7"/>
  <c r="H101" i="2"/>
  <c r="G290" i="2"/>
  <c r="F20" i="2"/>
  <c r="F206" i="2"/>
  <c r="G206" i="2"/>
  <c r="G101" i="2"/>
  <c r="F101" i="2"/>
  <c r="F52" i="2"/>
  <c r="G52" i="2"/>
  <c r="H52" i="2"/>
  <c r="E52" i="2"/>
  <c r="E24" i="2"/>
  <c r="E297" i="2"/>
  <c r="E59" i="2"/>
  <c r="F24" i="2"/>
  <c r="G24" i="2"/>
  <c r="H24" i="2"/>
  <c r="G17" i="2" l="1"/>
  <c r="H17" i="2"/>
  <c r="F17" i="2"/>
  <c r="E99" i="2"/>
  <c r="E100" i="2"/>
  <c r="E304" i="2"/>
  <c r="E269" i="2"/>
  <c r="E164" i="2"/>
  <c r="E129" i="2"/>
  <c r="E115" i="2"/>
  <c r="E31" i="2"/>
  <c r="E80" i="2"/>
  <c r="I11" i="1"/>
  <c r="E45" i="2" s="1"/>
  <c r="H63" i="10"/>
  <c r="H64" i="10"/>
  <c r="H65" i="10"/>
  <c r="H66" i="10"/>
  <c r="H67" i="10"/>
  <c r="H68" i="10"/>
  <c r="H69" i="10"/>
  <c r="H51" i="10"/>
  <c r="H52" i="10"/>
  <c r="H53" i="10"/>
  <c r="H54" i="10"/>
  <c r="H55" i="10"/>
  <c r="H56" i="10"/>
  <c r="H57" i="10"/>
  <c r="H58" i="10"/>
  <c r="H61" i="10"/>
  <c r="H62" i="10"/>
  <c r="H50" i="10"/>
  <c r="H39" i="10"/>
  <c r="H40" i="10"/>
  <c r="H41" i="10"/>
  <c r="H42" i="10"/>
  <c r="H43" i="10"/>
  <c r="H44" i="10"/>
  <c r="H45" i="10"/>
  <c r="H46" i="10"/>
  <c r="H38" i="10"/>
  <c r="H24" i="10"/>
  <c r="H25" i="10"/>
  <c r="H26" i="10"/>
  <c r="H27" i="10"/>
  <c r="H28" i="10"/>
  <c r="H29" i="10"/>
  <c r="H30" i="10"/>
  <c r="H31" i="10"/>
  <c r="H32" i="10"/>
  <c r="H33" i="10"/>
  <c r="H23" i="10"/>
  <c r="H13" i="10"/>
  <c r="H14" i="10"/>
  <c r="H15" i="10"/>
  <c r="H16" i="10"/>
  <c r="H17" i="10"/>
  <c r="H18" i="10"/>
  <c r="H19" i="10"/>
  <c r="H12" i="10"/>
  <c r="H11" i="10"/>
  <c r="H182" i="2" l="1"/>
  <c r="G182" i="2"/>
  <c r="F182" i="2"/>
  <c r="E182" i="2"/>
  <c r="D182" i="2"/>
  <c r="D209" i="2" l="1"/>
  <c r="F99" i="2"/>
  <c r="G99" i="2"/>
  <c r="H99" i="2"/>
  <c r="F100" i="2"/>
  <c r="G100" i="2"/>
  <c r="H100" i="2"/>
  <c r="E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D102" i="2"/>
  <c r="D103" i="2"/>
  <c r="D104" i="2"/>
  <c r="D99" i="2"/>
  <c r="D100" i="2"/>
  <c r="D101" i="2"/>
  <c r="D290" i="2"/>
  <c r="H421" i="2"/>
  <c r="G421" i="2"/>
  <c r="F421" i="2"/>
  <c r="E421" i="2"/>
  <c r="D421" i="2"/>
  <c r="H414" i="2"/>
  <c r="G414" i="2"/>
  <c r="F414" i="2"/>
  <c r="E414" i="2"/>
  <c r="D414" i="2"/>
  <c r="H407" i="2"/>
  <c r="G407" i="2"/>
  <c r="F407" i="2"/>
  <c r="E407" i="2"/>
  <c r="D407" i="2"/>
  <c r="H400" i="2"/>
  <c r="G400" i="2"/>
  <c r="F400" i="2"/>
  <c r="E400" i="2"/>
  <c r="D400" i="2"/>
  <c r="H393" i="2"/>
  <c r="G393" i="2"/>
  <c r="F393" i="2"/>
  <c r="E393" i="2"/>
  <c r="D393" i="2"/>
  <c r="H386" i="2"/>
  <c r="G386" i="2"/>
  <c r="F386" i="2"/>
  <c r="E386" i="2"/>
  <c r="D386" i="2"/>
  <c r="H379" i="2"/>
  <c r="G379" i="2"/>
  <c r="F379" i="2"/>
  <c r="E379" i="2"/>
  <c r="D379" i="2"/>
  <c r="B64" i="2" l="1"/>
  <c r="H209" i="2" l="1"/>
  <c r="D112" i="2"/>
  <c r="E288" i="2"/>
  <c r="E289" i="2"/>
  <c r="E290" i="2"/>
  <c r="E291" i="2"/>
  <c r="E292" i="2"/>
  <c r="E293" i="2"/>
  <c r="D288" i="2"/>
  <c r="D289" i="2"/>
  <c r="D291" i="2"/>
  <c r="D292" i="2"/>
  <c r="D293" i="2"/>
  <c r="E204" i="2"/>
  <c r="F204" i="2"/>
  <c r="G204" i="2"/>
  <c r="H204" i="2"/>
  <c r="E205" i="2"/>
  <c r="F205" i="2"/>
  <c r="G205" i="2"/>
  <c r="H205" i="2"/>
  <c r="E206" i="2"/>
  <c r="E207" i="2"/>
  <c r="F207" i="2"/>
  <c r="G207" i="2"/>
  <c r="H207" i="2"/>
  <c r="E208" i="2"/>
  <c r="F208" i="2"/>
  <c r="G208" i="2"/>
  <c r="H208" i="2"/>
  <c r="E209" i="2"/>
  <c r="F209" i="2"/>
  <c r="G209" i="2"/>
  <c r="D204" i="2"/>
  <c r="D205" i="2"/>
  <c r="D207" i="2"/>
  <c r="D208" i="2"/>
  <c r="D206" i="2"/>
  <c r="E15" i="2"/>
  <c r="E8" i="2" s="1"/>
  <c r="E16" i="2"/>
  <c r="E18" i="2"/>
  <c r="F11" i="2"/>
  <c r="G18" i="2"/>
  <c r="H18" i="2"/>
  <c r="E19" i="2"/>
  <c r="F12" i="2"/>
  <c r="G19" i="2"/>
  <c r="H19" i="2"/>
  <c r="D15" i="2"/>
  <c r="D16" i="2"/>
  <c r="D18" i="2"/>
  <c r="D19" i="2"/>
  <c r="D20" i="2"/>
  <c r="D17" i="2"/>
  <c r="H77" i="2"/>
  <c r="E83" i="2"/>
  <c r="E17" i="2"/>
  <c r="F70" i="2"/>
  <c r="G70" i="2"/>
  <c r="E76" i="2"/>
  <c r="E70" i="2" s="1"/>
  <c r="G63" i="2"/>
  <c r="H63" i="2"/>
  <c r="E69" i="2"/>
  <c r="E63" i="2" s="1"/>
  <c r="F42" i="2"/>
  <c r="G42" i="2"/>
  <c r="H42" i="2"/>
  <c r="E42" i="2"/>
  <c r="A126" i="2"/>
  <c r="A133" i="2" s="1"/>
  <c r="A140" i="2" s="1"/>
  <c r="A147" i="2" s="1"/>
  <c r="A154" i="2" s="1"/>
  <c r="A161" i="2" s="1"/>
  <c r="A105" i="2"/>
  <c r="A56" i="2"/>
  <c r="A63" i="2" s="1"/>
  <c r="A70" i="2" s="1"/>
  <c r="A77" i="2" s="1"/>
  <c r="A84" i="2" s="1"/>
  <c r="A91" i="2" s="1"/>
  <c r="A14" i="2"/>
  <c r="A21" i="2" s="1"/>
  <c r="H350" i="2"/>
  <c r="G350" i="2"/>
  <c r="F350" i="2"/>
  <c r="E350" i="2"/>
  <c r="D350" i="2"/>
  <c r="H343" i="2"/>
  <c r="G343" i="2"/>
  <c r="F343" i="2"/>
  <c r="E343" i="2"/>
  <c r="D343" i="2"/>
  <c r="H336" i="2"/>
  <c r="G336" i="2"/>
  <c r="F336" i="2"/>
  <c r="E336" i="2"/>
  <c r="D336" i="2"/>
  <c r="H329" i="2"/>
  <c r="G329" i="2"/>
  <c r="F329" i="2"/>
  <c r="E329" i="2"/>
  <c r="D329" i="2"/>
  <c r="H322" i="2"/>
  <c r="G322" i="2"/>
  <c r="F322" i="2"/>
  <c r="E322" i="2"/>
  <c r="D322" i="2"/>
  <c r="H315" i="2"/>
  <c r="G315" i="2"/>
  <c r="F315" i="2"/>
  <c r="E315" i="2"/>
  <c r="D315" i="2"/>
  <c r="H308" i="2"/>
  <c r="G308" i="2"/>
  <c r="F308" i="2"/>
  <c r="E308" i="2"/>
  <c r="D308" i="2"/>
  <c r="H301" i="2"/>
  <c r="G301" i="2"/>
  <c r="F301" i="2"/>
  <c r="E301" i="2"/>
  <c r="D301" i="2"/>
  <c r="H266" i="2"/>
  <c r="G266" i="2"/>
  <c r="F266" i="2"/>
  <c r="E266" i="2"/>
  <c r="D266" i="2"/>
  <c r="H259" i="2"/>
  <c r="G259" i="2"/>
  <c r="F259" i="2"/>
  <c r="E259" i="2"/>
  <c r="D259" i="2"/>
  <c r="H252" i="2"/>
  <c r="G252" i="2"/>
  <c r="F252" i="2"/>
  <c r="E252" i="2"/>
  <c r="D252" i="2"/>
  <c r="H245" i="2"/>
  <c r="G245" i="2"/>
  <c r="F245" i="2"/>
  <c r="E245" i="2"/>
  <c r="D245" i="2"/>
  <c r="H238" i="2"/>
  <c r="G238" i="2"/>
  <c r="F238" i="2"/>
  <c r="E238" i="2"/>
  <c r="D238" i="2"/>
  <c r="H231" i="2"/>
  <c r="G231" i="2"/>
  <c r="F231" i="2"/>
  <c r="E231" i="2"/>
  <c r="D231" i="2"/>
  <c r="H224" i="2"/>
  <c r="G224" i="2"/>
  <c r="F224" i="2"/>
  <c r="E224" i="2"/>
  <c r="D224" i="2"/>
  <c r="H217" i="2"/>
  <c r="G217" i="2"/>
  <c r="F217" i="2"/>
  <c r="E217" i="2"/>
  <c r="D217" i="2"/>
  <c r="H372" i="2"/>
  <c r="G372" i="2"/>
  <c r="F372" i="2"/>
  <c r="E372" i="2"/>
  <c r="D372" i="2"/>
  <c r="H294" i="2"/>
  <c r="G294" i="2"/>
  <c r="F294" i="2"/>
  <c r="E294" i="2"/>
  <c r="D294" i="2"/>
  <c r="H210" i="2"/>
  <c r="G210" i="2"/>
  <c r="F210" i="2"/>
  <c r="E210" i="2"/>
  <c r="D210" i="2"/>
  <c r="H175" i="2"/>
  <c r="G175" i="2"/>
  <c r="F175" i="2"/>
  <c r="E175" i="2"/>
  <c r="D175" i="2"/>
  <c r="H168" i="2"/>
  <c r="G168" i="2"/>
  <c r="F168" i="2"/>
  <c r="E168" i="2"/>
  <c r="D168" i="2"/>
  <c r="H161" i="2"/>
  <c r="G161" i="2"/>
  <c r="F161" i="2"/>
  <c r="E161" i="2"/>
  <c r="D161" i="2"/>
  <c r="H154" i="2"/>
  <c r="G154" i="2"/>
  <c r="F154" i="2"/>
  <c r="E154" i="2"/>
  <c r="D154" i="2"/>
  <c r="H147" i="2"/>
  <c r="G147" i="2"/>
  <c r="F147" i="2"/>
  <c r="E147" i="2"/>
  <c r="D147" i="2"/>
  <c r="H140" i="2"/>
  <c r="G140" i="2"/>
  <c r="F140" i="2"/>
  <c r="E140" i="2"/>
  <c r="D140" i="2"/>
  <c r="B134" i="2"/>
  <c r="H133" i="2"/>
  <c r="G133" i="2"/>
  <c r="F133" i="2"/>
  <c r="E133" i="2"/>
  <c r="D133" i="2"/>
  <c r="B127" i="2"/>
  <c r="H126" i="2"/>
  <c r="G126" i="2"/>
  <c r="F126" i="2"/>
  <c r="E126" i="2"/>
  <c r="D126" i="2"/>
  <c r="H119" i="2"/>
  <c r="G119" i="2"/>
  <c r="F119" i="2"/>
  <c r="E119" i="2"/>
  <c r="D119" i="2"/>
  <c r="H105" i="2"/>
  <c r="G105" i="2"/>
  <c r="F105" i="2"/>
  <c r="E105" i="2"/>
  <c r="D105" i="2"/>
  <c r="B78" i="2"/>
  <c r="D77" i="2"/>
  <c r="B71" i="2"/>
  <c r="H70" i="2"/>
  <c r="D70" i="2"/>
  <c r="F63" i="2"/>
  <c r="D63" i="2"/>
  <c r="H56" i="2"/>
  <c r="G56" i="2"/>
  <c r="F56" i="2"/>
  <c r="E56" i="2"/>
  <c r="D56" i="2"/>
  <c r="H49" i="2"/>
  <c r="G49" i="2"/>
  <c r="F49" i="2"/>
  <c r="E49" i="2"/>
  <c r="D49" i="2"/>
  <c r="D42" i="2"/>
  <c r="H35" i="2"/>
  <c r="G35" i="2"/>
  <c r="F35" i="2"/>
  <c r="E35" i="2"/>
  <c r="D35" i="2"/>
  <c r="H28" i="2"/>
  <c r="G28" i="2"/>
  <c r="F28" i="2"/>
  <c r="E28" i="2"/>
  <c r="D28" i="2"/>
  <c r="H21" i="2"/>
  <c r="H14" i="2" s="1"/>
  <c r="G21" i="2"/>
  <c r="F21" i="2"/>
  <c r="E21" i="2"/>
  <c r="D21" i="2"/>
  <c r="D9" i="2" l="1"/>
  <c r="E10" i="2"/>
  <c r="H12" i="2"/>
  <c r="H11" i="2"/>
  <c r="G9" i="2"/>
  <c r="G8" i="2"/>
  <c r="D13" i="2"/>
  <c r="D8" i="2"/>
  <c r="D12" i="2"/>
  <c r="E9" i="2"/>
  <c r="E287" i="2"/>
  <c r="G10" i="2"/>
  <c r="D11" i="2"/>
  <c r="G12" i="2"/>
  <c r="G11" i="2"/>
  <c r="H9" i="2"/>
  <c r="H8" i="2"/>
  <c r="F10" i="2"/>
  <c r="E12" i="2"/>
  <c r="E11" i="2"/>
  <c r="F9" i="2"/>
  <c r="F8" i="2"/>
  <c r="H10" i="2"/>
  <c r="F287" i="2"/>
  <c r="F77" i="2"/>
  <c r="F14" i="2" s="1"/>
  <c r="G287" i="2"/>
  <c r="H20" i="2"/>
  <c r="H13" i="2" s="1"/>
  <c r="F13" i="2"/>
  <c r="H287" i="2"/>
  <c r="D287" i="2"/>
  <c r="H203" i="2"/>
  <c r="E203" i="2"/>
  <c r="G20" i="2"/>
  <c r="G13" i="2" s="1"/>
  <c r="E20" i="2"/>
  <c r="E13" i="2" s="1"/>
  <c r="F203" i="2"/>
  <c r="G203" i="2"/>
  <c r="D203" i="2"/>
  <c r="E77" i="2"/>
  <c r="G77" i="2"/>
  <c r="G14" i="2" s="1"/>
  <c r="D14" i="2"/>
  <c r="I48" i="1"/>
  <c r="H48" i="1"/>
  <c r="I35" i="1"/>
  <c r="H35" i="1"/>
  <c r="I19" i="1"/>
  <c r="H19" i="1"/>
  <c r="L6" i="1"/>
  <c r="J10" i="11" s="1"/>
  <c r="K6" i="1"/>
  <c r="I10" i="11" s="1"/>
  <c r="H10" i="11"/>
  <c r="I6" i="1"/>
  <c r="H6" i="1"/>
  <c r="H10" i="10" l="1"/>
  <c r="H49" i="10"/>
  <c r="H22" i="10"/>
  <c r="I5" i="1"/>
  <c r="H37" i="10"/>
  <c r="H5" i="1"/>
  <c r="E14" i="2"/>
  <c r="K5" i="1"/>
  <c r="I9" i="11" s="1"/>
  <c r="J5" i="1"/>
  <c r="H9" i="11" s="1"/>
  <c r="L5" i="1"/>
  <c r="J9" i="11" s="1"/>
  <c r="H9" i="10" l="1"/>
  <c r="D10" i="2"/>
  <c r="G112" i="2" l="1"/>
  <c r="H112" i="2"/>
  <c r="F112" i="2"/>
  <c r="E112" i="2"/>
  <c r="E98" i="2" l="1"/>
  <c r="E7" i="2" s="1"/>
  <c r="F98" i="2"/>
  <c r="F7" i="2" s="1"/>
  <c r="H98" i="2"/>
  <c r="H7" i="2" s="1"/>
  <c r="G98" i="2"/>
  <c r="G7" i="2" s="1"/>
  <c r="D98" i="2"/>
  <c r="D7" i="2" s="1"/>
</calcChain>
</file>

<file path=xl/sharedStrings.xml><?xml version="1.0" encoding="utf-8"?>
<sst xmlns="http://schemas.openxmlformats.org/spreadsheetml/2006/main" count="2554" uniqueCount="420">
  <si>
    <t xml:space="preserve">Приложение №  6
к  муниципальной программе «Развитие 
культуры на территории Дальнегорского                  
городского округа на 2015 – 2019 годы»             
</t>
  </si>
  <si>
    <t>№ п/п</t>
  </si>
  <si>
    <t>Наименование подпрограммы, мероприятия подпрограммы, отдельного мероприятия</t>
  </si>
  <si>
    <t>Ответственный исполнитель, соисполнители</t>
  </si>
  <si>
    <t>ГРБС</t>
  </si>
  <si>
    <t>РзПр</t>
  </si>
  <si>
    <t>ЦСР</t>
  </si>
  <si>
    <t>ВР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</si>
  <si>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</si>
  <si>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</si>
  <si>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</si>
  <si>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</si>
  <si>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периода (2019)</t>
  </si>
  <si>
    <t>Программа «Развитие культуры на территории Дальнегорского городского округа»</t>
  </si>
  <si>
    <t xml:space="preserve">Управление культуры, спорта и молодежной политики администрации Дальнегорского городского округа </t>
  </si>
  <si>
    <t>Х</t>
  </si>
  <si>
    <t>Подпрограмма «Сохранение народного творчества и развитие культурно-досуговой  деятельности</t>
  </si>
  <si>
    <t>Мероприятия подпрограммы:</t>
  </si>
  <si>
    <t>1.1</t>
  </si>
  <si>
    <t>Расходы на финансовое обеспечение выполнения муниципального задания на оказание муниципальной услуги</t>
  </si>
  <si>
    <t>1.2</t>
  </si>
  <si>
    <t>Ремонт объектов культуры Дальнегорского городского округа</t>
  </si>
  <si>
    <t>1.3</t>
  </si>
  <si>
    <t>Развитие и сохранение  кадрового потенциала учреждений культуры и дополнительного образования в сфере культуры</t>
  </si>
  <si>
    <t>1.4</t>
  </si>
  <si>
    <t>Укрепление материально технической базы учреждений культуры и дополнительного образования в сфере культуры</t>
  </si>
  <si>
    <t>1.5</t>
  </si>
  <si>
    <t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</si>
  <si>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>1.6</t>
  </si>
  <si>
    <t>Улучшение условий и охрана труда в  учреждениях культуры и дополнительного образования в сфере культуры</t>
  </si>
  <si>
    <t>1.7</t>
  </si>
  <si>
    <t>1.8</t>
  </si>
  <si>
    <t>Участие в краевых, региональных и всероссийских мероприятиях (фестивалях и конкурсах), в том числе оплата проезда, проживание и суточные</t>
  </si>
  <si>
    <t>1.9</t>
  </si>
  <si>
    <t xml:space="preserve"> Организация и проведение общегородских окружных мероприятий, фестивалей, конкурсов </t>
  </si>
  <si>
    <t xml:space="preserve">Подпрограмма «Развитие библиотечного дела»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</si>
  <si>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</si>
  <si>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</si>
  <si>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</si>
  <si>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</si>
  <si>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</si>
  <si>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</si>
  <si>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</si>
  <si>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</si>
  <si>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</si>
  <si>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</si>
  <si>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Подпрограмма «Развитие музейного дела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</si>
  <si>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</si>
  <si>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</si>
  <si>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</si>
  <si>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</si>
  <si>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</si>
  <si>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</si>
  <si>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</si>
  <si>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</si>
  <si>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</si>
  <si>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Подпрограмма
«Развитие дополнительного образования в сфере культуры и искусства
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</si>
  <si>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</si>
  <si>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</si>
  <si>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</si>
  <si>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</si>
  <si>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</si>
  <si>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</si>
  <si>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</si>
  <si>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</si>
  <si>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</si>
  <si>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</si>
  <si>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 xml:space="preserve">Сохранение  памятников истории и культуры на территории Дальнегорского городского округа
</t>
  </si>
  <si>
    <t>Организация управленческих и исполнительно распорядительных функций администрации Дальнегорского городского округа в сфере культуры, дополнительного образования сферы культуры, координация деятельности подведомственных учреждений</t>
  </si>
  <si>
    <t>Энергосбережение и повышение энергетической эффективности в учреждениях культуры и дополнительного образования</t>
  </si>
  <si>
    <t>Наименование подпрограммы, отдельного мероприятия</t>
  </si>
  <si>
    <t>Источники ресурсного обеспечения</t>
  </si>
  <si>
    <t>Оценка расходов (тыс. руб.), годы</t>
  </si>
  <si>
    <t>Очередной финансо-вый год (2015)</t>
  </si>
  <si>
    <t>Первый год планового периода 2016)</t>
  </si>
  <si>
    <t>Четвёртый год планового периода (2019)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</si>
  <si>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</si>
  <si>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</si>
  <si>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</si>
  <si>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</si>
  <si>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</si>
  <si>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</si>
  <si>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</si>
  <si>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Подпрограмма 1</t>
  </si>
  <si>
    <t>иные внебюджетные источники</t>
  </si>
  <si>
    <t>Мероприятие 1.1</t>
  </si>
  <si>
    <t>Мероприятие 1.2</t>
  </si>
  <si>
    <t>Мероприятие 1.3</t>
  </si>
  <si>
    <t>Мероприятие 1.4</t>
  </si>
  <si>
    <t>Мероприятие 1.5</t>
  </si>
  <si>
    <t>Мероприятие 1.6</t>
  </si>
  <si>
    <t>Мероприятие 1.7</t>
  </si>
  <si>
    <t>Мероприятие 1.8</t>
  </si>
  <si>
    <t>Мероприятие 1.9</t>
  </si>
  <si>
    <t>Подпрограмма 2</t>
  </si>
  <si>
    <t xml:space="preserve">«Развитие библиотечного дела» </t>
  </si>
  <si>
    <t>Мероприятие 2.1</t>
  </si>
  <si>
    <t>Мероприятие 2.2</t>
  </si>
  <si>
    <t>Мероприятие 2.3</t>
  </si>
  <si>
    <t>Мероприятие 2.4</t>
  </si>
  <si>
    <t xml:space="preserve">федеральный бюджет (субсидии, субвенции, иные межбюджетные трансферты) </t>
  </si>
  <si>
    <t>Подпрограмма 3</t>
  </si>
  <si>
    <t>«Развитие музейного дела</t>
  </si>
  <si>
    <t>Мероприятие 3.1</t>
  </si>
  <si>
    <t>Подпрограмма 4</t>
  </si>
  <si>
    <t>Мероприятие 4.1</t>
  </si>
  <si>
    <t xml:space="preserve">Отдельные мероприятия </t>
  </si>
  <si>
    <t>Мероприятие 5</t>
  </si>
  <si>
    <t>Сохранение памятников истории и культуры на территории Дальнегорского городского округа</t>
  </si>
  <si>
    <t>Мероприятие 2.6</t>
  </si>
  <si>
    <t>Мероприятие 2.7</t>
  </si>
  <si>
    <t>Мероприятие 2.8</t>
  </si>
  <si>
    <t>Мероприятие 2.9</t>
  </si>
  <si>
    <t xml:space="preserve">Организация и проведение общегородских окружных мероприятий, фестивалей, конкурсов </t>
  </si>
  <si>
    <t>Мероприятие 2.10</t>
  </si>
  <si>
    <t>Мероприятие 2.5</t>
  </si>
  <si>
    <t>Мероприятие 3.2</t>
  </si>
  <si>
    <t>Мероприятие 3.4</t>
  </si>
  <si>
    <t>Мероприятие 3.3</t>
  </si>
  <si>
    <t>Мероприятие 3.5</t>
  </si>
  <si>
    <t>Мероприятие 3.6</t>
  </si>
  <si>
    <t>Мероприятие 3.7</t>
  </si>
  <si>
    <t>Мероприятие 3.8</t>
  </si>
  <si>
    <t>Мероприятие 3.9</t>
  </si>
  <si>
    <t>Мероприятие 4.2</t>
  </si>
  <si>
    <t>Мероприятие 4.3</t>
  </si>
  <si>
    <t>Мероприятие 4.4</t>
  </si>
  <si>
    <t>Мероприятие 4.5</t>
  </si>
  <si>
    <t>Мероприятие 4.6</t>
  </si>
  <si>
    <t>Мероприятие 4.7</t>
  </si>
  <si>
    <t>Мероприятие 4.8</t>
  </si>
  <si>
    <t>Мероприятие 4.9</t>
  </si>
  <si>
    <t>Мероприятие 6</t>
  </si>
  <si>
    <t xml:space="preserve">Приложение №  7
к  муниципальной программе «Развитие 
культуры на территории Дальнегорского                  
городского округа на 2015 – 2019 годы»             
</t>
  </si>
  <si>
    <r>
      <t xml:space="preserve"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
</t>
    </r>
    <r>
      <rPr>
        <u/>
        <sz val="12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color theme="1"/>
        <rFont val="Times New Roman"/>
        <family val="1"/>
        <charset val="204"/>
      </rPr>
      <t xml:space="preserve">
(наименование муниципальной программы)
</t>
    </r>
  </si>
  <si>
    <r>
      <t xml:space="preserve">Ресурсное обеспечение реализации муниципальной программы
за счет средств  бюджета Дальнегорского городского округа
</t>
    </r>
    <r>
      <rPr>
        <u/>
        <sz val="12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color theme="1"/>
        <rFont val="Times New Roman"/>
        <family val="1"/>
        <charset val="204"/>
      </rPr>
      <t xml:space="preserve">
(наименование муниципальной программы)
</t>
    </r>
  </si>
  <si>
    <t>6.</t>
  </si>
  <si>
    <t>9.</t>
  </si>
  <si>
    <t>11.</t>
  </si>
  <si>
    <t>12.</t>
  </si>
  <si>
    <t>Комплектование книжных фондов</t>
  </si>
  <si>
    <t>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</si>
  <si>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 xml:space="preserve">Модернизация муниципальных библиотек в том числе Приобретение оборудования для муниципальных библиотек с целью модернизации библиотечных процессов </t>
  </si>
  <si>
    <t>2.11</t>
  </si>
  <si>
    <t>Значение целевого индикатора, показателя</t>
  </si>
  <si>
    <t xml:space="preserve">Подпрограмма «Сохранение народного творчества и развитие культурно-досуговой деятельности» </t>
  </si>
  <si>
    <t xml:space="preserve">Подпрограмма «Развитие музейного дела» </t>
  </si>
  <si>
    <t xml:space="preserve">Подпрограмма «Развитие дополнительного образования в сфере культуры и искусства» </t>
  </si>
  <si>
    <t>Целевой индикатор, показатель (наименование)</t>
  </si>
  <si>
    <t>Единица измерения</t>
  </si>
  <si>
    <t>Приложение № 1
к  муниципальной программе «Развитие культуры 
на территории Дальнегорского городского округа 
на 2015- 2019 годы»</t>
  </si>
  <si>
    <r>
      <t xml:space="preserve">Сведения о целевых индикаторах, показателях  муниципальной программы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2015- 2019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</t>
    </r>
  </si>
  <si>
    <t>отчетный финансовый год (2013)</t>
  </si>
  <si>
    <t>текущий финансовый год (2014)</t>
  </si>
  <si>
    <r>
      <t xml:space="preserve">Муниципальная программа 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2015- 2019 годы»</t>
    </r>
  </si>
  <si>
    <t>1.</t>
  </si>
  <si>
    <t>Увеличение уровня удовлетворенности населения Дальнегорского городского округа качеством предоставления услуг в сфере культуры</t>
  </si>
  <si>
    <t>%</t>
  </si>
  <si>
    <t>Уменьшениедоли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</si>
  <si>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Увеличение уровня фактической обеспеченности учреждениями культуры от нормативной потребности  (клубами и учреждениями клубного типа)</t>
  </si>
  <si>
    <t xml:space="preserve"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значения, находящихся на территории Дальнегорского городского округа </t>
  </si>
  <si>
    <t>Увеличение количества оформленных  охранных паспортов  памятников истории и культуры</t>
  </si>
  <si>
    <t>единиц</t>
  </si>
  <si>
    <t>Увеличение количества работников учреждений культуры и дополнительного образования в сфере культуры, прошедших обучение на курсах повышения квалификации и семинарах (36-72 ч.)</t>
  </si>
  <si>
    <t>Увеличение  доли коллективов художественной самодеятельности, получивших звание или занявших призовые места на фестивалях, конкурсах различного уровня (от общего количества коллективов художественной самодеятельности)</t>
  </si>
  <si>
    <t xml:space="preserve">Увеличение количества лиц, с ограниченными возможностями здоровья, пользующихся услугами учреждений культуры </t>
  </si>
  <si>
    <t>человек</t>
  </si>
  <si>
    <t xml:space="preserve">человек </t>
  </si>
  <si>
    <t>Увеличение количества клубных формирований</t>
  </si>
  <si>
    <t>Увеличение количестваучастников клубных формирований</t>
  </si>
  <si>
    <t>Увеличение количества культурно-массовых мероприятий</t>
  </si>
  <si>
    <t>Увеличение количества посетителей на культурно-массовых мероприятиях</t>
  </si>
  <si>
    <t xml:space="preserve">единиц </t>
  </si>
  <si>
    <t>Увеличение доли охвата населения информационно-библиотечным обслуживанием (зарегистрированных пользователей)</t>
  </si>
  <si>
    <t>Увеличение количества массовых мероприятий, проводимых  муниципальными библиотеками</t>
  </si>
  <si>
    <t>Увеличение количества выданных документов из фонда библиотеки</t>
  </si>
  <si>
    <t>Увеличение книгообеспеченности на 1 жителя</t>
  </si>
  <si>
    <t>Увеличение количества экземпляров новых поступлений в библиотечные фонды библиотек на 1 тыс. человек населения</t>
  </si>
  <si>
    <t>тыс. экземпляров</t>
  </si>
  <si>
    <t>экземпляров</t>
  </si>
  <si>
    <t>Увеличение количества посетителей</t>
  </si>
  <si>
    <t>Увеличение количества предметов основного фонда</t>
  </si>
  <si>
    <t>Увеличение доли  представленных (во всех формах) зрителю музейных предметов в общем количестве музейных предметов основного фонда</t>
  </si>
  <si>
    <t xml:space="preserve">Увеличение доли музейных предметов, внесенных в электронный каталог,
от общего числа предметов основного фонда
</t>
  </si>
  <si>
    <t>тыс. человек</t>
  </si>
  <si>
    <t>тыс. единиц</t>
  </si>
  <si>
    <t>Увеличение количества учащихся в МБОУ ДОД ДШИ, получающих дополнительное образование музыкальной или эстетической (художественной) направленности</t>
  </si>
  <si>
    <t>Увеличение доли учащихся МБОУ ДОД ДШИ занявших призовые места в конкурсах и фестивалях  различного уровня (от общей численности обучающихся)</t>
  </si>
  <si>
    <t>Наименование  подпрограммы, отдельного мероприятия муниципальной программы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</si>
  <si>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</si>
  <si>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</si>
  <si>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</si>
  <si>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</si>
  <si>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>Последствия не реализации муниципальной программы, подпрограммы, отдельного мероприятия</t>
  </si>
  <si>
    <t>Связь подпрограммы,  отдельного мероприятия с показателями муниципальной программы</t>
  </si>
  <si>
    <t>Приложение № 2
к  муниципальной программе «Развитие культуры 
на территории Дальнегорского городского округа 
на 2015- 2019 годы»</t>
  </si>
  <si>
    <r>
      <t xml:space="preserve">Обобщенная характеристика реализуемых в составе  муниципальной программы подпрограмм и
отдельных мероприятий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
</t>
    </r>
  </si>
  <si>
    <t>Подпрограмма «Сохранение народного творчества и развитие культурно-досуговой деятельности»</t>
  </si>
  <si>
    <t>Управление культуры, спорта и молодежной политики администрации Дальнегорского городского округа</t>
  </si>
  <si>
    <t>2015 год</t>
  </si>
  <si>
    <t>2019 год</t>
  </si>
  <si>
    <t xml:space="preserve">создание благоприятных условий для повышения доступности и улучшения качества предоставления муниципальных услуг, оказываемых учреждениями культуры клубного типа
развитие самодеятельного творчества
</t>
  </si>
  <si>
    <t>Отсутствие условий для повышения доступности и улучшения качества предоставления муниципальных услуг, оказываемых учреждениями культуры клубного типа</t>
  </si>
  <si>
    <r>
      <t xml:space="preserve">Повышение </t>
    </r>
    <r>
      <rPr>
        <sz val="11"/>
        <color rgb="FF000000"/>
        <rFont val="Times New Roman"/>
        <family val="1"/>
        <charset val="204"/>
      </rPr>
      <t>уровня удовлетворенности населения Дальнегорского городского округа качеством предоставления услуг в сфере культуры</t>
    </r>
  </si>
  <si>
    <t xml:space="preserve">Развитие и сохранение  кадрового потенциала учреждений культуры </t>
  </si>
  <si>
    <t>Укрепление материально технической базы учреждений культуры</t>
  </si>
  <si>
    <t>Обеспечение доступной среды, создание условий для доступа населения к услугам учреждений культуры для полноценной жизнедеятельности лиц с ограниченными возможностями</t>
  </si>
  <si>
    <t xml:space="preserve">Улучшение условий и охрана труда в  учреждениях культуры </t>
  </si>
  <si>
    <t xml:space="preserve">Укрепление материально технической базы учреждений культуры </t>
  </si>
  <si>
    <t xml:space="preserve">Энергосбережение и повышение энергетической эффективности в учреждениях культуры </t>
  </si>
  <si>
    <t>Организация и проведение общегородских окружных мероприятий, фестивалей, конкурсов</t>
  </si>
  <si>
    <t>2</t>
  </si>
  <si>
    <t>Подпрограмма «Развитие библиотечного дела»</t>
  </si>
  <si>
    <t>Энергосбережение и повышение энергетической эффективности в учреждениях культуры</t>
  </si>
  <si>
    <t>Участие в краевых, региональных и всероссийских мероприятиях (фестивалях и конкурсах), в том числе оплата проезда, проживание и суточны</t>
  </si>
  <si>
    <t>Модернизация муниципальных библиотек в том числе Приобретение оборудования для муниципальных библиотек с целью модернизации библиотечных процессов</t>
  </si>
  <si>
    <t>3</t>
  </si>
  <si>
    <t>4</t>
  </si>
  <si>
    <t>создание благоприятных условий для повышения доступности и улучшения качества предоставления муниципальных услуг, оказываемых библиотеками</t>
  </si>
  <si>
    <t xml:space="preserve">Отсутствие условий для обеспечения доступности библиотечных услуг и библиотечных фондов </t>
  </si>
  <si>
    <t>Повышение уровня удовлетворенности населения Дальнегорского городского округа качеством предоставления услуг в сфере культуры</t>
  </si>
  <si>
    <t>Информатизация деятельности библиотек путем создания условий для модернизации и организации информационного   обслуживания населения Дальнегорского городского округа, обеспечения их равного и свободного доступа к информационным ресурсам</t>
  </si>
  <si>
    <t>Отсутствие условий для модернизации и организации информационного   обслуживания населения Дальнегорского городского округа, обеспечения их равного и свободного доступа к информационным ресурсам</t>
  </si>
  <si>
    <t xml:space="preserve">создание условий для сохранения и популяризации музейных коллекций и развития музейного дела обеспечение доступа населения округа к музейным предметам и музейным ценностям </t>
  </si>
  <si>
    <t>отсутствие условий для сохранения и популяризации музейных коллекций и развития музейного дела</t>
  </si>
  <si>
    <t>Развитие и сохранение  кадрового потенциала дополнительного образования в сфере культуры</t>
  </si>
  <si>
    <t>Укрепление материально технической базы учреждений  дополнительного образования в сфере культуры</t>
  </si>
  <si>
    <t>Улучшение условий и охрана труда в  учреждении дополнительного образования в сфере культуры</t>
  </si>
  <si>
    <t>Энергосбережение и повышение энергетической эффективности в учреждении дополнительного образования</t>
  </si>
  <si>
    <t>Отдельные мероприятия</t>
  </si>
  <si>
    <t>Сохранение  памятников истории и культуры на территории Дальнегорского городского округа</t>
  </si>
  <si>
    <t>исполнение полномочий органов местного самоуправления   по сохранению и популяризации объектов культурного наследия</t>
  </si>
  <si>
    <t>неисполнение и полномочий органов местного самоуправления по сохранению и популяризации объектов культурного наследия</t>
  </si>
  <si>
    <t>Увеличение доли объектов культурного наследия, находящихся в удовлетворительном состоянии</t>
  </si>
  <si>
    <t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</t>
  </si>
  <si>
    <t>Нарушение правил по обеспечению эксплуатационных требований, предъявляемых к зданиям учреждений, осуществляющих деятельность в сфере культуры и как следствие закрытие учреждений</t>
  </si>
  <si>
    <t>Создание условий для повышения уровня удовлетворенности населения Дальнегорского городского округа качеством предоставления услуг в сфере культуры</t>
  </si>
  <si>
    <t>возможность повышения и роста профессионального мастерства, накопление методического опыта</t>
  </si>
  <si>
    <t>отсутствие возможности повышения и роста профессионального мастерства, накопление методического опыта</t>
  </si>
  <si>
    <t>увеличение количества работников культуры и дополнительного образования в сфере культурыпрошедших профессиональную подготовку, переподготовку и повышение квалификации</t>
  </si>
  <si>
    <t>приобретение музыкального, светового оборудования, музыкальных инструментов, создание экспозиций</t>
  </si>
  <si>
    <t>Отсутствие возможности для повышения качества и разнообразия услуг</t>
  </si>
  <si>
    <r>
      <t xml:space="preserve">Повышение </t>
    </r>
    <r>
      <rPr>
        <sz val="11"/>
        <color rgb="FF000000"/>
        <rFont val="Times New Roman"/>
        <family val="1"/>
        <charset val="204"/>
      </rPr>
      <t>уровня удовлетворенности населения Дальнегорского городского округа качеством предоставления услуг в сфере культуры,</t>
    </r>
    <r>
      <rPr>
        <sz val="11"/>
        <color theme="1"/>
        <rFont val="Times New Roman"/>
        <family val="1"/>
        <charset val="204"/>
      </rPr>
      <t>повышение качества и разнообразия услуг</t>
    </r>
  </si>
  <si>
    <t>увеличение количества лиц, с ограниченными возможностями имеющих возможность по выбору получать доступные качественные услуги</t>
  </si>
  <si>
    <t>уменьшение количества лиц, с ограниченными возможностями получающих доступные качественные услуги</t>
  </si>
  <si>
    <r>
      <t xml:space="preserve">Создание условий для повышения </t>
    </r>
    <r>
      <rPr>
        <sz val="11"/>
        <color rgb="FF000000"/>
        <rFont val="Times New Roman"/>
        <family val="1"/>
        <charset val="204"/>
      </rPr>
      <t>уровня удовлетворенности населения Дальнегорского городского округа качеством предоставления услуг в сфере культуры</t>
    </r>
  </si>
  <si>
    <t>улучшение условий труда работников культуры</t>
  </si>
  <si>
    <t>Отсутствие безопасных и комфортных условий для работников культуры,  увеличение производственного травматизма в муниципальных учреждениях культуры</t>
  </si>
  <si>
    <t>Создание безопасных и комфортных условий для работников культуры, уменьшение производственного травматизма</t>
  </si>
  <si>
    <t>повышения энергетической эффективности на основе модернизации, технологического развития и перехода к рациональному и экологически ответственному использованию энергетических ресурсов</t>
  </si>
  <si>
    <t>Не выполнение требований Федерального закона от 23.11.2009 № 261-ФЗ «Об энергосбережении и повышении энергетической эффективности и о внесении изменений в отдельные законодательные акты Российской Федерации»</t>
  </si>
  <si>
    <t xml:space="preserve">повышение энергетической эффективности  </t>
  </si>
  <si>
    <r>
      <t xml:space="preserve">Энергосбережение и повышение энергетической эффективности  </t>
    </r>
    <r>
      <rPr>
        <sz val="11"/>
        <color theme="1"/>
        <rFont val="Times New Roman"/>
        <family val="1"/>
        <charset val="204"/>
      </rPr>
      <t>в  учреждениях культуры и дополнительного образования в сфере культуры</t>
    </r>
  </si>
  <si>
    <t>выявление и поддержка наиболее талантливых детей, коллективов художественной самодеятельности, распространение норм и установок здорового образа жизни, толерантного сознания и законопослушного поведения</t>
  </si>
  <si>
    <t>отсутствие условий для выявления и поддержки наиболее талантливых детей, коллективов художественной самодеятельности</t>
  </si>
  <si>
    <t>увеличение охвата детей организованными мероприятиями, выявления наиболее талантливых</t>
  </si>
  <si>
    <t>соответствует целевым индикаторам и показателю муниципальной программы</t>
  </si>
  <si>
    <t xml:space="preserve">обеспечение         
выполнения          
ежегодного          
плана  
основных       
мероприятий
</t>
  </si>
  <si>
    <t xml:space="preserve">Недостижение
запланированного 
значения         
показателя
</t>
  </si>
  <si>
    <t>Пополнение фондов библиотек</t>
  </si>
  <si>
    <t>Отсутствие условий для увеличения охвата населения информационно-библиотечным обслуживанием</t>
  </si>
  <si>
    <t xml:space="preserve">Увеличения охвата населения информационно-библиотечным обслуживанием
(увеличение книгообеспеченности на 1 жителя)
</t>
  </si>
  <si>
    <t>Организация управленческих и исполнительно распорядительных функций администрации Дальнегорского городского округа в сфере культуры, дополнительного образования в сфере культуры, спорта и молодежной политики, координация деятельности подведомственных учреждений</t>
  </si>
  <si>
    <t>Обеспечение условий для реализации Муниципальной программы в соответствии с установленными сроками и задачами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</si>
  <si>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</si>
  <si>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</si>
  <si>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Финансовая оценка результатов применения мер государственного регулирования                      (тыс. руб.), годы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</si>
  <si>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</si>
  <si>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очередной финансовый год</t>
  </si>
  <si>
    <t>первый год планового периода</t>
  </si>
  <si>
    <t>второй год планового периода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</si>
  <si>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</si>
  <si>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-</t>
  </si>
  <si>
    <t xml:space="preserve">Приложение № 3
к  муниципальной программе «Развитие культуры на территории Дальнегорского городского округа на 2015 – 2019 годы»
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</si>
  <si>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</si>
  <si>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</si>
  <si>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</si>
  <si>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</si>
  <si>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</si>
  <si>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r>
      <t xml:space="preserve">        </t>
    </r>
    <r>
      <rPr>
        <sz val="11"/>
        <color theme="1"/>
        <rFont val="Times New Roman"/>
        <family val="1"/>
        <charset val="204"/>
      </rPr>
      <t xml:space="preserve">  Оценка применения мер государственного регулирования в сфере реализации муниципальной программы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</t>
    </r>
  </si>
  <si>
    <r>
      <t xml:space="preserve">Сведения об основных мерах правового регулирования в сфере реализации муниципальной программы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</t>
    </r>
  </si>
  <si>
    <t>Приложение № 4
к  муниципальной программе «Развитие культуры на территории Дальнегорского городского округа на 2015 – 2019 годы»</t>
  </si>
  <si>
    <t>Наименование муниципальной
услуги (выполняемой работы), показателя объёма услуги (выполняемой работы)</t>
  </si>
  <si>
    <t>Значение показателя объема муниципальной услуги (выполняемой работы)</t>
  </si>
  <si>
    <t>Расходы бюджета Дальнегорского городского округа на оказание муниципальной услуги (выполнение работы), тыс. руб.</t>
  </si>
  <si>
    <r>
      <t xml:space="preserve"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</t>
    </r>
  </si>
  <si>
    <t>Приложение № 5
к  муниципальной программе «Развитие культуры на территории Дальнегорского городского округа на 2015 – 2019 годы»</t>
  </si>
  <si>
    <t>Организация культурного досуга на базе учреждений культуры и обеспечение сохранения и развития творческой деятельности граждан путем создания клубных формирований</t>
  </si>
  <si>
    <t>Количество участников</t>
  </si>
  <si>
    <t>Количество посещений</t>
  </si>
  <si>
    <t>Обеспечение доступа к информационным ресурсам и библиотечным фондам муниципальных библиотек Дальнегорского городского округа</t>
  </si>
  <si>
    <t>Количество книговыдач</t>
  </si>
  <si>
    <t xml:space="preserve">Предоставление доступа к музейным предметам и музейным
коллекциям
</t>
  </si>
  <si>
    <t>Число посещений</t>
  </si>
  <si>
    <t>Количество учащихся</t>
  </si>
  <si>
    <t>Предоставление дополнительного образования детям в Детской школе искусств</t>
  </si>
  <si>
    <t>№п/п</t>
  </si>
  <si>
    <t>Текущий финансовый год (2014 год)</t>
  </si>
  <si>
    <t>с учетом доп. ресурс-ов</t>
  </si>
  <si>
    <t>без учета доп. ресурс-ов</t>
  </si>
  <si>
    <t>Целевой индикатор, показатель программы 
«Развитие физической культуры и спорта в Дальнегорском городском округе на 2015 – 2019 годы»</t>
  </si>
  <si>
    <t>Выделение дополнительных объемов ресурсов не планируется</t>
  </si>
  <si>
    <r>
      <t xml:space="preserve"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</t>
    </r>
    <r>
      <rPr>
        <u/>
        <sz val="12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color theme="1"/>
        <rFont val="Times New Roman"/>
        <family val="1"/>
        <charset val="204"/>
      </rPr>
      <t xml:space="preserve">
(наименование муниципальной программы)</t>
    </r>
  </si>
  <si>
    <t>Ответственный исполнитель, соисполнитель</t>
  </si>
  <si>
    <t>Объем дополнительных ресурсов              (тыс. руб.)</t>
  </si>
  <si>
    <t>С учетом дополнительных ресурсов</t>
  </si>
  <si>
    <t>срок</t>
  </si>
  <si>
    <t>ожидаемый результат (краткое описание)</t>
  </si>
  <si>
    <t>начала реализации муниципальной программы</t>
  </si>
  <si>
    <t>окончания реализации муниципальной программы</t>
  </si>
  <si>
    <t>Приложение № 8
к  муниципальной программе «Развитие 
культуры на территории Дальнегорского                  
городского округа на 2015 – 2019 годы»</t>
  </si>
  <si>
    <t>Приложение № 9
к  муниципальной программе «Развитие 
культуры на территории Дальнегорского                  
городского округа на 2015 – 2019 годы»</t>
  </si>
  <si>
    <r>
      <t xml:space="preserve">Оценка степени влияния выделения дополнительных объемов ресурсов на сроки и  непосредственные ожидаемые результаты реализации муниципальной программы
</t>
    </r>
    <r>
      <rPr>
        <u/>
        <sz val="12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color theme="1"/>
        <rFont val="Times New Roman"/>
        <family val="1"/>
        <charset val="204"/>
      </rPr>
      <t xml:space="preserve">
(наименование муниципальной программы)</t>
    </r>
  </si>
  <si>
    <t>Мероприятие 2.11</t>
  </si>
  <si>
    <t>внебюджетные фонды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</si>
  <si>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</si>
  <si>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</si>
  <si>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</si>
  <si>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</si>
  <si>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</si>
  <si>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Мероприятие 12</t>
  </si>
  <si>
    <t>7.</t>
  </si>
  <si>
    <t>8.</t>
  </si>
  <si>
    <t>10.</t>
  </si>
  <si>
    <t>2016 год</t>
  </si>
  <si>
    <t>2.12</t>
  </si>
  <si>
    <t>Мероприятие 2.12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</si>
  <si>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</si>
  <si>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</si>
  <si>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</si>
  <si>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</si>
  <si>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</si>
  <si>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Организация деятельности клубных формирований  и формирований самодеятельного народного творчества</t>
  </si>
  <si>
    <t>Количество клубных формирований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</si>
  <si>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</si>
  <si>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 и фондов библиотеки</t>
  </si>
  <si>
    <t>Библиографическая обработка документов и создание каталогов</t>
  </si>
  <si>
    <t>Кол-во посещений</t>
  </si>
  <si>
    <t>Количество документов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</si>
  <si>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</si>
  <si>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 xml:space="preserve">Создание экспозиций (выставок) музеев, организация выездных выставок
</t>
  </si>
  <si>
    <t>Число посетителей</t>
  </si>
  <si>
    <t xml:space="preserve">Публичный показ музейных предметов, музейных коллекций (вне стационара)
</t>
  </si>
  <si>
    <t>Публичный показ музейных предметов, музейных коллекций 
(в стационарных условиях)</t>
  </si>
  <si>
    <t>Количество предметов</t>
  </si>
  <si>
    <t>Количество экспозиций</t>
  </si>
  <si>
    <t>Число человеко-часов пребывания</t>
  </si>
  <si>
    <t xml:space="preserve">Количесво человеко-часов </t>
  </si>
  <si>
    <t>Количество документов(новых поступлений/отремонтированных книг)</t>
  </si>
  <si>
    <t>5200/1600</t>
  </si>
  <si>
    <t>Объем финансирования (тыс. руб.)</t>
  </si>
  <si>
    <r>
      <t xml:space="preserve">План реализации муниципальной программы на очередной финансовый год и плановый период
</t>
    </r>
    <r>
      <rPr>
        <u/>
        <sz val="12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rFont val="Times New Roman"/>
        <family val="1"/>
        <charset val="204"/>
      </rPr>
      <t xml:space="preserve">
(наименование муниципальной программы)</t>
    </r>
  </si>
  <si>
    <t>000 08 0 0000 000   000 08 0 00 00000 000</t>
  </si>
  <si>
    <t>000 08 1 0000 000        000 08 1 00 00000 000</t>
  </si>
  <si>
    <t xml:space="preserve">966 08 1 8059 600        966 08 1 01 80590 600              </t>
  </si>
  <si>
    <t>966 08 1 01 80590 600</t>
  </si>
  <si>
    <t>000 08 2 0000 000        000 08 2 00 00000 000</t>
  </si>
  <si>
    <t>966 08 2 8059 600        966 08 2 01 80590 600</t>
  </si>
  <si>
    <t xml:space="preserve">966 08 2 8059 600        </t>
  </si>
  <si>
    <t>966 08 2 5146 600</t>
  </si>
  <si>
    <t>966 08 2 01 80590 600</t>
  </si>
  <si>
    <t>000 08 3 0000 000        000 08 3 00 00000 000</t>
  </si>
  <si>
    <t>966 08 3 8059 600        966 08 3 01 80590 600</t>
  </si>
  <si>
    <t>966 08 3 01 80590 600</t>
  </si>
  <si>
    <t>000 08 4 0000 000        000 08 4 00 00000 000</t>
  </si>
  <si>
    <t>966 08 4 8059 600        966 08 4 01 80590 600</t>
  </si>
  <si>
    <t>966 08 4 01 80590 600</t>
  </si>
  <si>
    <t>966 08 9 5144 600</t>
  </si>
  <si>
    <t>966 08 9 8059 600</t>
  </si>
  <si>
    <t>966 08 9 8059 600        966 08 9 00 23200 000</t>
  </si>
  <si>
    <t>000 08 9 0000 000        000 08 9 00 00000 000</t>
  </si>
  <si>
    <t>966 08 9 1103 000       966 08 9 8059 000       966 08 9 00 11030 000 966 08 9 00 80590 000</t>
  </si>
  <si>
    <t>Приложение № 14
к  муниципальной программе «Развитие 
культуры на территории Дальнегорского                  
городского округа на 2015 – 2019 годы»</t>
  </si>
  <si>
    <t>Обеспечение граждан доступными и качественными услугами в сфере культуры</t>
  </si>
  <si>
    <t>Обеспечение         
выполнения          
ежегодного плана основных       
мероприятий         
плана  
основных       
мероприятий</t>
  </si>
  <si>
    <t>Создание благоприятных условий для повышения доступности и улучшения качества предоставления муниципальных услуг, оказываемых Детской школой искусств</t>
  </si>
  <si>
    <t xml:space="preserve">Создание условий для сохранения и популяризации музейных коллекций и развития музейного дела обеспечение доступа населения округа к музейным предметам и музейным ценностям </t>
  </si>
  <si>
    <t>Создание благоприятных условий для повышения доступности и улучшения качества предоставления муниципальных услуг, оказываемых библиотеками</t>
  </si>
  <si>
    <t>Создание благоприятных условий для повышения доступности и улучшения качества предоставления муниципальных услуг, оказываемых учреждениями культуры клубного типа
развитие самодеятельного творчества</t>
  </si>
  <si>
    <t xml:space="preserve">Количество человеко-часов </t>
  </si>
  <si>
    <t>1.10</t>
  </si>
  <si>
    <t>1.11</t>
  </si>
  <si>
    <t>Обеспечение пожарной безопасности</t>
  </si>
  <si>
    <t>Обеспечение общественного порядка, в том числе защита от проявлений терроризма и экстремизма</t>
  </si>
  <si>
    <t>2.13</t>
  </si>
  <si>
    <t>2.14</t>
  </si>
  <si>
    <t>3.10</t>
  </si>
  <si>
    <t>3.11</t>
  </si>
  <si>
    <t>4.10</t>
  </si>
  <si>
    <t>4.11</t>
  </si>
  <si>
    <t>Мероприятие 1.10</t>
  </si>
  <si>
    <t>Мероприятие 1.11</t>
  </si>
  <si>
    <t>Мероприятие 2.13</t>
  </si>
  <si>
    <t>Мероприятие 2.14</t>
  </si>
  <si>
    <t>Мероприятие 3.10</t>
  </si>
  <si>
    <t>Мероприятие 3.11</t>
  </si>
  <si>
    <t>Мероприятие 4.10</t>
  </si>
  <si>
    <t>Мероприятие 4.11</t>
  </si>
  <si>
    <t>2017 год</t>
  </si>
  <si>
    <t>966 08 2 0151440 612      (090)</t>
  </si>
  <si>
    <t>966 08 9 00 23200 000</t>
  </si>
  <si>
    <t>966 08 9 00 11030 000 966 08 9 00 80590 000</t>
  </si>
  <si>
    <t>000 08 2 00 00000 000</t>
  </si>
  <si>
    <t>000 08 1 00 00000 000</t>
  </si>
  <si>
    <t>000 08 0 00 00000 000</t>
  </si>
  <si>
    <t xml:space="preserve">966 08 1 01 80590 600              </t>
  </si>
  <si>
    <t>000 08 4 00 00000 000</t>
  </si>
  <si>
    <r>
      <t xml:space="preserve">План реализации муниципальной программы на очередной 2017 финансовый год и плановый период 2018-2019 гг.
</t>
    </r>
    <r>
      <rPr>
        <u/>
        <sz val="12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rFont val="Times New Roman"/>
        <family val="1"/>
        <charset val="204"/>
      </rPr>
      <t xml:space="preserve">
(наименование муниципальной программы)</t>
    </r>
  </si>
  <si>
    <t>Реализация дополнительных общеразвивающих программ (художественной)</t>
  </si>
  <si>
    <t>Реализация дополнительных общеобразовательных предпрофессиональных программ в области исскуств (фортепиано)</t>
  </si>
  <si>
    <t xml:space="preserve">Количество обучающихся </t>
  </si>
  <si>
    <t>Реализация дополнительных общеобразовательных предпрофессиональных программ в области исскуств (струнные инструменты)</t>
  </si>
  <si>
    <t>Реализация дополнительных общеобразовательных предпрофессиональных программ в области исскуств (народные инструменты)</t>
  </si>
  <si>
    <t>Реализация дополнительных общеобразовательных предпрофессиональных программ в области исскуств (декоративно-прикладное творчество)</t>
  </si>
  <si>
    <t>Сравнительная таблица</t>
  </si>
  <si>
    <t>отклонения</t>
  </si>
  <si>
    <t>Второй год планового периода (2017) было по состоянию на 09.03.2017</t>
  </si>
  <si>
    <t>Второй год планового периода (2017) необходимо</t>
  </si>
  <si>
    <t>Целевые индикаторы</t>
  </si>
  <si>
    <t>Целевые показатели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</si>
</sst>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2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top" wrapText="1"/>
    </xf>
    <xf numFmtId="16" fontId="1" fillId="0" borderId="2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2" fontId="0" fillId="0" borderId="0" xfId="0" applyNumberFormat="1"/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top"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0" fillId="0" borderId="2" xfId="0" applyFont="1" applyBorder="1"/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9" xfId="0" applyFont="1" applyBorder="1"/>
    <xf numFmtId="0" fontId="5" fillId="0" borderId="1" xfId="0" applyFont="1" applyBorder="1"/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0" fillId="0" borderId="0" xfId="0" applyFont="1"/>
    <xf numFmtId="0" fontId="5" fillId="0" borderId="4" xfId="0" applyFont="1" applyBorder="1" applyAlignment="1">
      <alignment vertical="top" wrapText="1"/>
    </xf>
    <xf numFmtId="0" fontId="5" fillId="0" borderId="1" xfId="0" applyFont="1" applyFill="1" applyBorder="1"/>
    <xf numFmtId="0" fontId="5" fillId="0" borderId="9" xfId="0" applyFont="1" applyFill="1" applyBorder="1"/>
    <xf numFmtId="0" fontId="5" fillId="0" borderId="8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1" fillId="0" borderId="0" xfId="0" applyFont="1"/>
    <xf numFmtId="16" fontId="5" fillId="0" borderId="2" xfId="0" applyNumberFormat="1" applyFont="1" applyBorder="1" applyAlignment="1">
      <alignment vertical="top" wrapText="1"/>
    </xf>
    <xf numFmtId="0" fontId="0" fillId="0" borderId="0" xfId="0" applyFont="1"/>
    <xf numFmtId="0" fontId="5" fillId="0" borderId="1" xfId="0" applyFont="1" applyFill="1" applyBorder="1" applyAlignment="1">
      <alignment horizontal="right"/>
    </xf>
    <xf numFmtId="0" fontId="5" fillId="0" borderId="12" xfId="0" applyFont="1" applyBorder="1" applyAlignment="1">
      <alignment vertical="top" wrapText="1"/>
    </xf>
    <xf numFmtId="0" fontId="5" fillId="0" borderId="15" xfId="0" applyFont="1" applyFill="1" applyBorder="1"/>
    <xf numFmtId="0" fontId="5" fillId="0" borderId="4" xfId="0" applyFont="1" applyFill="1" applyBorder="1"/>
    <xf numFmtId="0" fontId="5" fillId="0" borderId="9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9" fontId="11" fillId="0" borderId="2" xfId="0" applyNumberFormat="1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11" fillId="0" borderId="8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/>
    <xf numFmtId="0" fontId="0" fillId="0" borderId="9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 applyAlignment="1"/>
    <xf numFmtId="0" fontId="0" fillId="0" borderId="0" xfId="0" applyAlignment="1"/>
    <xf numFmtId="165" fontId="2" fillId="0" borderId="2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top" wrapText="1"/>
    </xf>
    <xf numFmtId="165" fontId="0" fillId="0" borderId="0" xfId="0" applyNumberFormat="1" applyFill="1"/>
    <xf numFmtId="1" fontId="2" fillId="0" borderId="2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164" fontId="14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5" fillId="0" borderId="0" xfId="0" applyFont="1"/>
    <xf numFmtId="165" fontId="0" fillId="0" borderId="0" xfId="0" applyNumberFormat="1" applyFont="1" applyFill="1"/>
    <xf numFmtId="0" fontId="0" fillId="0" borderId="2" xfId="0" applyBorder="1"/>
    <xf numFmtId="0" fontId="0" fillId="0" borderId="2" xfId="0" applyBorder="1" applyAlignment="1">
      <alignment vertical="top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165" fontId="14" fillId="0" borderId="2" xfId="0" applyNumberFormat="1" applyFont="1" applyBorder="1" applyAlignment="1">
      <alignment horizontal="right" wrapText="1"/>
    </xf>
    <xf numFmtId="164" fontId="18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164" fontId="17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164" fontId="17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/>
    <xf numFmtId="0" fontId="0" fillId="0" borderId="9" xfId="0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/>
    <xf numFmtId="0" fontId="1" fillId="0" borderId="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87;&#1088;&#1080;&#1083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"/>
      <sheetName val="приложение 7"/>
      <sheetName val="пр 6"/>
      <sheetName val="пр 7"/>
    </sheetNames>
    <sheetDataSet>
      <sheetData sheetId="0" refreshError="1"/>
      <sheetData sheetId="1" refreshError="1"/>
      <sheetData sheetId="2" refreshError="1">
        <row r="11">
          <cell r="B11" t="str">
            <v>Укрепление материально технической базы учреждений культуры и дополнительного образования в сфере культуры</v>
          </cell>
        </row>
        <row r="14">
          <cell r="B14" t="str">
            <v>Энергосбережение и повышение энергетической эффективности в учреждениях культуры и дополнительного образования</v>
          </cell>
        </row>
        <row r="15">
          <cell r="B15" t="str">
            <v>Участие в краевых, региональных и всероссийских мероприятиях (фестивалях и конкурсах), в том числе оплата проезда, проживание и суточные</v>
          </cell>
        </row>
        <row r="16">
          <cell r="B16" t="str">
            <v xml:space="preserve"> Организация и проведение общегородских окружных мероприятий, фестивалей, конкурсов </v>
          </cell>
        </row>
        <row r="22">
          <cell r="B22" t="str">
            <v>Укрепление материально технической базы учреждений культуры и дополнительного образования в сфере культуры</v>
          </cell>
        </row>
        <row r="23">
          <cell r="B23" t="str">
            <v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40" workbookViewId="0">
      <selection activeCell="J23" sqref="J23"/>
    </sheetView>
  </sheetViews>
  <sheetFormatPr defaultRowHeight="15" x14ac:dyDescent="0.25"/>
  <cols>
    <col min="1" max="1" width="5.28515625" customWidth="1"/>
    <col min="2" max="2" width="40.28515625" customWidth="1"/>
    <col min="3" max="3" width="12.85546875" customWidth="1"/>
    <col min="4" max="4" width="9.85546875" customWidth="1"/>
    <col min="5" max="5" width="9" customWidth="1"/>
  </cols>
  <sheetData>
    <row r="1" spans="1:10" ht="66" customHeight="1" x14ac:dyDescent="0.25">
      <c r="A1" s="40"/>
      <c r="B1" s="41"/>
      <c r="C1" s="41"/>
      <c r="D1" s="41"/>
      <c r="E1" s="41"/>
      <c r="F1" s="206" t="s">
        <v>150</v>
      </c>
      <c r="G1" s="206"/>
      <c r="H1" s="206"/>
      <c r="I1" s="206"/>
      <c r="J1" s="206"/>
    </row>
    <row r="2" spans="1:10" ht="60.75" customHeight="1" x14ac:dyDescent="0.25">
      <c r="A2" s="210" t="s">
        <v>151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x14ac:dyDescent="0.25">
      <c r="A3" s="212" t="s">
        <v>1</v>
      </c>
      <c r="B3" s="212" t="s">
        <v>148</v>
      </c>
      <c r="C3" s="212" t="s">
        <v>149</v>
      </c>
      <c r="D3" s="212" t="s">
        <v>144</v>
      </c>
      <c r="E3" s="212"/>
      <c r="F3" s="212"/>
      <c r="G3" s="212"/>
      <c r="H3" s="212"/>
      <c r="I3" s="212"/>
      <c r="J3" s="212"/>
    </row>
    <row r="4" spans="1:10" ht="63" customHeight="1" x14ac:dyDescent="0.25">
      <c r="A4" s="212"/>
      <c r="B4" s="212"/>
      <c r="C4" s="212"/>
      <c r="D4" s="42" t="s">
        <v>152</v>
      </c>
      <c r="E4" s="42" t="s">
        <v>153</v>
      </c>
      <c r="F4" s="42">
        <v>2015</v>
      </c>
      <c r="G4" s="42">
        <v>2016</v>
      </c>
      <c r="H4" s="42">
        <v>2017</v>
      </c>
      <c r="I4" s="42">
        <v>2018</v>
      </c>
      <c r="J4" s="42">
        <v>2019</v>
      </c>
    </row>
    <row r="5" spans="1:10" x14ac:dyDescent="0.2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</row>
    <row r="6" spans="1:10" ht="32.25" customHeight="1" x14ac:dyDescent="0.25">
      <c r="A6" s="213" t="s">
        <v>154</v>
      </c>
      <c r="B6" s="214"/>
      <c r="C6" s="214"/>
      <c r="D6" s="214"/>
      <c r="E6" s="214"/>
      <c r="F6" s="214"/>
      <c r="G6" s="214"/>
      <c r="H6" s="214"/>
      <c r="I6" s="214"/>
      <c r="J6" s="215"/>
    </row>
    <row r="7" spans="1:10" ht="24.75" customHeight="1" x14ac:dyDescent="0.25">
      <c r="A7" s="213" t="s">
        <v>418</v>
      </c>
      <c r="B7" s="214"/>
      <c r="C7" s="214"/>
      <c r="D7" s="214"/>
      <c r="E7" s="214"/>
      <c r="F7" s="214"/>
      <c r="G7" s="214"/>
      <c r="H7" s="214"/>
      <c r="I7" s="214"/>
      <c r="J7" s="215"/>
    </row>
    <row r="8" spans="1:10" ht="63" customHeight="1" x14ac:dyDescent="0.25">
      <c r="A8" s="42">
        <v>1</v>
      </c>
      <c r="B8" s="45" t="s">
        <v>156</v>
      </c>
      <c r="C8" s="46" t="s">
        <v>157</v>
      </c>
      <c r="D8" s="51">
        <v>41</v>
      </c>
      <c r="E8" s="51">
        <v>42</v>
      </c>
      <c r="F8" s="51">
        <v>43</v>
      </c>
      <c r="G8" s="51">
        <v>44</v>
      </c>
      <c r="H8" s="51">
        <v>85</v>
      </c>
      <c r="I8" s="51">
        <v>86</v>
      </c>
      <c r="J8" s="51">
        <v>87</v>
      </c>
    </row>
    <row r="9" spans="1:10" ht="27" customHeight="1" x14ac:dyDescent="0.25">
      <c r="A9" s="207" t="s">
        <v>419</v>
      </c>
      <c r="B9" s="208"/>
      <c r="C9" s="208"/>
      <c r="D9" s="208"/>
      <c r="E9" s="208"/>
      <c r="F9" s="208"/>
      <c r="G9" s="208"/>
      <c r="H9" s="208"/>
      <c r="I9" s="208"/>
      <c r="J9" s="209"/>
    </row>
    <row r="10" spans="1:10" ht="90" x14ac:dyDescent="0.25">
      <c r="A10" s="42">
        <v>1</v>
      </c>
      <c r="B10" s="45" t="s">
        <v>158</v>
      </c>
      <c r="C10" s="46" t="s">
        <v>157</v>
      </c>
      <c r="D10" s="52">
        <v>93.75</v>
      </c>
      <c r="E10" s="52">
        <v>93.75</v>
      </c>
      <c r="F10" s="52">
        <v>87.5</v>
      </c>
      <c r="G10" s="52">
        <v>87.5</v>
      </c>
      <c r="H10" s="52">
        <v>75</v>
      </c>
      <c r="I10" s="52">
        <v>75</v>
      </c>
      <c r="J10" s="52">
        <v>75</v>
      </c>
    </row>
    <row r="11" spans="1:10" ht="60" customHeight="1" x14ac:dyDescent="0.25">
      <c r="A11" s="42">
        <v>2</v>
      </c>
      <c r="B11" s="45" t="s">
        <v>159</v>
      </c>
      <c r="C11" s="46" t="s">
        <v>157</v>
      </c>
      <c r="D11" s="52">
        <v>81.861000000000004</v>
      </c>
      <c r="E11" s="52">
        <v>82.853999999999999</v>
      </c>
      <c r="F11" s="52">
        <v>82.76</v>
      </c>
      <c r="G11" s="52">
        <v>84.872</v>
      </c>
      <c r="H11" s="52">
        <v>85.706999999999994</v>
      </c>
      <c r="I11" s="52">
        <v>86.558999999999997</v>
      </c>
      <c r="J11" s="52">
        <v>87.427999999999997</v>
      </c>
    </row>
    <row r="12" spans="1:10" ht="120" x14ac:dyDescent="0.25">
      <c r="A12" s="42">
        <v>3</v>
      </c>
      <c r="B12" s="45" t="s">
        <v>160</v>
      </c>
      <c r="C12" s="55" t="s">
        <v>157</v>
      </c>
      <c r="D12" s="52">
        <v>32</v>
      </c>
      <c r="E12" s="52">
        <v>35</v>
      </c>
      <c r="F12" s="53">
        <v>37</v>
      </c>
      <c r="G12" s="52">
        <v>39</v>
      </c>
      <c r="H12" s="52">
        <v>40</v>
      </c>
      <c r="I12" s="52">
        <v>41</v>
      </c>
      <c r="J12" s="52">
        <v>42</v>
      </c>
    </row>
    <row r="13" spans="1:10" ht="45.75" customHeight="1" x14ac:dyDescent="0.25">
      <c r="A13" s="42">
        <v>4</v>
      </c>
      <c r="B13" s="45" t="s">
        <v>161</v>
      </c>
      <c r="C13" s="46" t="s">
        <v>162</v>
      </c>
      <c r="D13" s="51">
        <v>3</v>
      </c>
      <c r="E13" s="51">
        <v>3</v>
      </c>
      <c r="F13" s="54">
        <v>3</v>
      </c>
      <c r="G13" s="51">
        <v>5</v>
      </c>
      <c r="H13" s="51">
        <v>7</v>
      </c>
      <c r="I13" s="51">
        <v>10</v>
      </c>
      <c r="J13" s="51">
        <v>13</v>
      </c>
    </row>
    <row r="14" spans="1:10" ht="79.5" customHeight="1" x14ac:dyDescent="0.25">
      <c r="A14" s="42">
        <v>5</v>
      </c>
      <c r="B14" s="45" t="s">
        <v>163</v>
      </c>
      <c r="C14" s="46" t="s">
        <v>166</v>
      </c>
      <c r="D14" s="51">
        <v>13</v>
      </c>
      <c r="E14" s="51">
        <v>20</v>
      </c>
      <c r="F14" s="51">
        <v>25</v>
      </c>
      <c r="G14" s="51">
        <v>30</v>
      </c>
      <c r="H14" s="51">
        <v>100</v>
      </c>
      <c r="I14" s="51">
        <v>102</v>
      </c>
      <c r="J14" s="51">
        <v>104</v>
      </c>
    </row>
    <row r="15" spans="1:10" ht="93" customHeight="1" x14ac:dyDescent="0.25">
      <c r="A15" s="42">
        <v>6</v>
      </c>
      <c r="B15" s="45" t="s">
        <v>164</v>
      </c>
      <c r="C15" s="46" t="s">
        <v>157</v>
      </c>
      <c r="D15" s="51">
        <v>25</v>
      </c>
      <c r="E15" s="51">
        <v>30</v>
      </c>
      <c r="F15" s="51">
        <v>32</v>
      </c>
      <c r="G15" s="51">
        <v>34</v>
      </c>
      <c r="H15" s="51">
        <v>70</v>
      </c>
      <c r="I15" s="51">
        <v>70</v>
      </c>
      <c r="J15" s="51">
        <v>70</v>
      </c>
    </row>
    <row r="16" spans="1:10" ht="60" x14ac:dyDescent="0.25">
      <c r="A16" s="42">
        <v>7</v>
      </c>
      <c r="B16" s="45" t="s">
        <v>165</v>
      </c>
      <c r="C16" s="46" t="s">
        <v>167</v>
      </c>
      <c r="D16" s="51">
        <v>230</v>
      </c>
      <c r="E16" s="51">
        <v>245</v>
      </c>
      <c r="F16" s="51">
        <v>260</v>
      </c>
      <c r="G16" s="51">
        <v>275</v>
      </c>
      <c r="H16" s="51">
        <v>305</v>
      </c>
      <c r="I16" s="51">
        <v>315</v>
      </c>
      <c r="J16" s="51">
        <v>325</v>
      </c>
    </row>
    <row r="17" spans="1:10" ht="27.75" customHeight="1" x14ac:dyDescent="0.25">
      <c r="A17" s="203" t="s">
        <v>145</v>
      </c>
      <c r="B17" s="204"/>
      <c r="C17" s="204"/>
      <c r="D17" s="204"/>
      <c r="E17" s="204"/>
      <c r="F17" s="204"/>
      <c r="G17" s="204"/>
      <c r="H17" s="204"/>
      <c r="I17" s="204"/>
      <c r="J17" s="205"/>
    </row>
    <row r="18" spans="1:10" ht="22.5" customHeight="1" x14ac:dyDescent="0.25">
      <c r="A18" s="203" t="s">
        <v>418</v>
      </c>
      <c r="B18" s="204"/>
      <c r="C18" s="204"/>
      <c r="D18" s="204"/>
      <c r="E18" s="204"/>
      <c r="F18" s="204"/>
      <c r="G18" s="204"/>
      <c r="H18" s="204"/>
      <c r="I18" s="204"/>
      <c r="J18" s="205"/>
    </row>
    <row r="19" spans="1:10" ht="27.75" customHeight="1" x14ac:dyDescent="0.25">
      <c r="A19" s="199">
        <v>1</v>
      </c>
      <c r="B19" s="200" t="s">
        <v>156</v>
      </c>
      <c r="C19" s="201" t="s">
        <v>157</v>
      </c>
      <c r="D19" s="51"/>
      <c r="E19" s="51"/>
      <c r="F19" s="51"/>
      <c r="G19" s="51"/>
      <c r="H19" s="51">
        <v>85</v>
      </c>
      <c r="I19" s="51">
        <v>86</v>
      </c>
      <c r="J19" s="51">
        <v>87</v>
      </c>
    </row>
    <row r="20" spans="1:10" ht="23.25" customHeight="1" x14ac:dyDescent="0.25">
      <c r="A20" s="203" t="s">
        <v>419</v>
      </c>
      <c r="B20" s="204"/>
      <c r="C20" s="204"/>
      <c r="D20" s="204"/>
      <c r="E20" s="204"/>
      <c r="F20" s="204"/>
      <c r="G20" s="204"/>
      <c r="H20" s="204"/>
      <c r="I20" s="204"/>
      <c r="J20" s="205"/>
    </row>
    <row r="21" spans="1:10" ht="30" x14ac:dyDescent="0.25">
      <c r="A21" s="42">
        <v>1</v>
      </c>
      <c r="B21" s="45" t="s">
        <v>168</v>
      </c>
      <c r="C21" s="46" t="s">
        <v>162</v>
      </c>
      <c r="D21" s="51">
        <v>78</v>
      </c>
      <c r="E21" s="51">
        <v>88</v>
      </c>
      <c r="F21" s="51">
        <v>88</v>
      </c>
      <c r="G21" s="51">
        <v>88</v>
      </c>
      <c r="H21" s="51">
        <v>106</v>
      </c>
      <c r="I21" s="51">
        <v>106</v>
      </c>
      <c r="J21" s="51">
        <v>106</v>
      </c>
    </row>
    <row r="22" spans="1:10" ht="30" x14ac:dyDescent="0.25">
      <c r="A22" s="42">
        <v>2</v>
      </c>
      <c r="B22" s="45" t="s">
        <v>169</v>
      </c>
      <c r="C22" s="46" t="s">
        <v>166</v>
      </c>
      <c r="D22" s="51">
        <v>1179</v>
      </c>
      <c r="E22" s="51">
        <v>1351</v>
      </c>
      <c r="F22" s="51">
        <v>1238</v>
      </c>
      <c r="G22" s="51">
        <v>1240</v>
      </c>
      <c r="H22" s="51">
        <v>1595</v>
      </c>
      <c r="I22" s="51">
        <v>1595</v>
      </c>
      <c r="J22" s="51">
        <v>1595</v>
      </c>
    </row>
    <row r="23" spans="1:10" ht="30" x14ac:dyDescent="0.25">
      <c r="A23" s="42">
        <v>3</v>
      </c>
      <c r="B23" s="45" t="s">
        <v>170</v>
      </c>
      <c r="C23" s="46" t="s">
        <v>172</v>
      </c>
      <c r="D23" s="51">
        <v>1048</v>
      </c>
      <c r="E23" s="51">
        <v>1209</v>
      </c>
      <c r="F23" s="51">
        <v>1142</v>
      </c>
      <c r="G23" s="51">
        <v>1145</v>
      </c>
      <c r="H23" s="51">
        <v>1659</v>
      </c>
      <c r="I23" s="51">
        <v>1664</v>
      </c>
      <c r="J23" s="51">
        <v>1669</v>
      </c>
    </row>
    <row r="24" spans="1:10" ht="30" x14ac:dyDescent="0.25">
      <c r="A24" s="42">
        <v>4</v>
      </c>
      <c r="B24" s="45" t="s">
        <v>171</v>
      </c>
      <c r="C24" s="46" t="s">
        <v>167</v>
      </c>
      <c r="D24" s="51">
        <v>86470</v>
      </c>
      <c r="E24" s="51">
        <v>100688</v>
      </c>
      <c r="F24" s="51">
        <v>94700</v>
      </c>
      <c r="G24" s="51">
        <v>95000</v>
      </c>
      <c r="H24" s="51">
        <v>139013</v>
      </c>
      <c r="I24" s="51">
        <v>139033</v>
      </c>
      <c r="J24" s="51">
        <v>139053</v>
      </c>
    </row>
    <row r="25" spans="1:10" ht="27.75" customHeight="1" x14ac:dyDescent="0.25">
      <c r="A25" s="207" t="s">
        <v>35</v>
      </c>
      <c r="B25" s="208"/>
      <c r="C25" s="208"/>
      <c r="D25" s="208"/>
      <c r="E25" s="208"/>
      <c r="F25" s="208"/>
      <c r="G25" s="208"/>
      <c r="H25" s="208"/>
      <c r="I25" s="208"/>
      <c r="J25" s="209"/>
    </row>
    <row r="26" spans="1:10" ht="27.75" customHeight="1" x14ac:dyDescent="0.25">
      <c r="A26" s="203" t="s">
        <v>418</v>
      </c>
      <c r="B26" s="204"/>
      <c r="C26" s="204"/>
      <c r="D26" s="204"/>
      <c r="E26" s="204"/>
      <c r="F26" s="204"/>
      <c r="G26" s="204"/>
      <c r="H26" s="204"/>
      <c r="I26" s="204"/>
      <c r="J26" s="205"/>
    </row>
    <row r="27" spans="1:10" ht="27.75" customHeight="1" x14ac:dyDescent="0.25">
      <c r="A27" s="199">
        <v>1</v>
      </c>
      <c r="B27" s="200" t="s">
        <v>156</v>
      </c>
      <c r="C27" s="201" t="s">
        <v>157</v>
      </c>
      <c r="D27" s="51"/>
      <c r="E27" s="51"/>
      <c r="F27" s="51"/>
      <c r="G27" s="51"/>
      <c r="H27" s="51">
        <v>85</v>
      </c>
      <c r="I27" s="51">
        <v>86</v>
      </c>
      <c r="J27" s="51">
        <v>87</v>
      </c>
    </row>
    <row r="28" spans="1:10" ht="27.75" customHeight="1" x14ac:dyDescent="0.25">
      <c r="A28" s="203" t="s">
        <v>419</v>
      </c>
      <c r="B28" s="204"/>
      <c r="C28" s="204"/>
      <c r="D28" s="204"/>
      <c r="E28" s="204"/>
      <c r="F28" s="204"/>
      <c r="G28" s="204"/>
      <c r="H28" s="204"/>
      <c r="I28" s="204"/>
      <c r="J28" s="205"/>
    </row>
    <row r="29" spans="1:10" ht="60" x14ac:dyDescent="0.25">
      <c r="A29" s="42">
        <v>1</v>
      </c>
      <c r="B29" s="45" t="s">
        <v>173</v>
      </c>
      <c r="C29" s="46" t="s">
        <v>157</v>
      </c>
      <c r="D29" s="51">
        <v>34</v>
      </c>
      <c r="E29" s="51">
        <v>34.9</v>
      </c>
      <c r="F29" s="51">
        <v>35</v>
      </c>
      <c r="G29" s="51">
        <v>35.299999999999997</v>
      </c>
      <c r="H29" s="51">
        <v>35.6</v>
      </c>
      <c r="I29" s="51">
        <v>36</v>
      </c>
      <c r="J29" s="51">
        <v>36.299999999999997</v>
      </c>
    </row>
    <row r="30" spans="1:10" ht="45" x14ac:dyDescent="0.25">
      <c r="A30" s="42">
        <v>2</v>
      </c>
      <c r="B30" s="45" t="s">
        <v>174</v>
      </c>
      <c r="C30" s="46" t="s">
        <v>162</v>
      </c>
      <c r="D30" s="51">
        <v>415</v>
      </c>
      <c r="E30" s="51">
        <v>495</v>
      </c>
      <c r="F30" s="51">
        <v>460</v>
      </c>
      <c r="G30" s="51">
        <v>465</v>
      </c>
      <c r="H30" s="51">
        <v>805</v>
      </c>
      <c r="I30" s="51">
        <v>807</v>
      </c>
      <c r="J30" s="51">
        <v>809</v>
      </c>
    </row>
    <row r="31" spans="1:10" ht="30" x14ac:dyDescent="0.25">
      <c r="A31" s="42">
        <v>3</v>
      </c>
      <c r="B31" s="45" t="s">
        <v>175</v>
      </c>
      <c r="C31" s="46" t="s">
        <v>178</v>
      </c>
      <c r="D31" s="51">
        <v>355</v>
      </c>
      <c r="E31" s="51">
        <v>377</v>
      </c>
      <c r="F31" s="51">
        <v>345</v>
      </c>
      <c r="G31" s="51">
        <v>350</v>
      </c>
      <c r="H31" s="51">
        <v>392</v>
      </c>
      <c r="I31" s="51">
        <v>395</v>
      </c>
      <c r="J31" s="51">
        <v>398</v>
      </c>
    </row>
    <row r="32" spans="1:10" ht="30" x14ac:dyDescent="0.25">
      <c r="A32" s="42">
        <v>4</v>
      </c>
      <c r="B32" s="45" t="s">
        <v>176</v>
      </c>
      <c r="C32" s="46" t="s">
        <v>179</v>
      </c>
      <c r="D32" s="51">
        <v>3.66</v>
      </c>
      <c r="E32" s="51">
        <v>3.7</v>
      </c>
      <c r="F32" s="51">
        <v>3.75</v>
      </c>
      <c r="G32" s="51">
        <v>3.79</v>
      </c>
      <c r="H32" s="51">
        <v>3.8</v>
      </c>
      <c r="I32" s="51">
        <v>3.87</v>
      </c>
      <c r="J32" s="51">
        <v>3.9</v>
      </c>
    </row>
    <row r="33" spans="1:10" ht="48" customHeight="1" x14ac:dyDescent="0.25">
      <c r="A33" s="42">
        <v>5</v>
      </c>
      <c r="B33" s="45" t="s">
        <v>177</v>
      </c>
      <c r="C33" s="46" t="s">
        <v>179</v>
      </c>
      <c r="D33" s="51">
        <v>114</v>
      </c>
      <c r="E33" s="51">
        <v>114</v>
      </c>
      <c r="F33" s="51">
        <v>115</v>
      </c>
      <c r="G33" s="51">
        <v>160</v>
      </c>
      <c r="H33" s="51">
        <v>180</v>
      </c>
      <c r="I33" s="51">
        <v>190</v>
      </c>
      <c r="J33" s="51">
        <v>200</v>
      </c>
    </row>
    <row r="34" spans="1:10" ht="28.5" customHeight="1" x14ac:dyDescent="0.25">
      <c r="A34" s="207" t="s">
        <v>146</v>
      </c>
      <c r="B34" s="208"/>
      <c r="C34" s="208"/>
      <c r="D34" s="208"/>
      <c r="E34" s="208"/>
      <c r="F34" s="208"/>
      <c r="G34" s="208"/>
      <c r="H34" s="208"/>
      <c r="I34" s="208"/>
      <c r="J34" s="209"/>
    </row>
    <row r="35" spans="1:10" ht="26.25" customHeight="1" x14ac:dyDescent="0.25">
      <c r="A35" s="203" t="s">
        <v>418</v>
      </c>
      <c r="B35" s="204"/>
      <c r="C35" s="204"/>
      <c r="D35" s="204"/>
      <c r="E35" s="204"/>
      <c r="F35" s="204"/>
      <c r="G35" s="204"/>
      <c r="H35" s="204"/>
      <c r="I35" s="204"/>
      <c r="J35" s="205"/>
    </row>
    <row r="36" spans="1:10" ht="28.5" customHeight="1" x14ac:dyDescent="0.25">
      <c r="A36" s="199">
        <v>1</v>
      </c>
      <c r="B36" s="200" t="s">
        <v>156</v>
      </c>
      <c r="C36" s="201" t="s">
        <v>157</v>
      </c>
      <c r="D36" s="51"/>
      <c r="E36" s="51"/>
      <c r="F36" s="51"/>
      <c r="G36" s="51"/>
      <c r="H36" s="51">
        <v>85</v>
      </c>
      <c r="I36" s="51">
        <v>86</v>
      </c>
      <c r="J36" s="51">
        <v>87</v>
      </c>
    </row>
    <row r="37" spans="1:10" ht="28.5" customHeight="1" x14ac:dyDescent="0.25">
      <c r="A37" s="203" t="s">
        <v>419</v>
      </c>
      <c r="B37" s="204"/>
      <c r="C37" s="204"/>
      <c r="D37" s="204"/>
      <c r="E37" s="204"/>
      <c r="F37" s="204"/>
      <c r="G37" s="204"/>
      <c r="H37" s="204"/>
      <c r="I37" s="204"/>
      <c r="J37" s="205"/>
    </row>
    <row r="38" spans="1:10" x14ac:dyDescent="0.25">
      <c r="A38" s="42">
        <v>1</v>
      </c>
      <c r="B38" s="45" t="s">
        <v>180</v>
      </c>
      <c r="C38" s="46" t="s">
        <v>184</v>
      </c>
      <c r="D38" s="51">
        <v>17.5</v>
      </c>
      <c r="E38" s="51">
        <v>22.5</v>
      </c>
      <c r="F38" s="51">
        <v>21.3</v>
      </c>
      <c r="G38" s="51">
        <v>21.5</v>
      </c>
      <c r="H38" s="51">
        <v>21.7</v>
      </c>
      <c r="I38" s="51">
        <v>21.9</v>
      </c>
      <c r="J38" s="51">
        <v>22.1</v>
      </c>
    </row>
    <row r="39" spans="1:10" ht="30" x14ac:dyDescent="0.25">
      <c r="A39" s="42">
        <v>2</v>
      </c>
      <c r="B39" s="45" t="s">
        <v>181</v>
      </c>
      <c r="C39" s="46" t="s">
        <v>185</v>
      </c>
      <c r="D39" s="51">
        <v>45.9</v>
      </c>
      <c r="E39" s="51">
        <v>46.6</v>
      </c>
      <c r="F39" s="51">
        <v>46.7</v>
      </c>
      <c r="G39" s="51">
        <v>46.7</v>
      </c>
      <c r="H39" s="51">
        <v>47.4</v>
      </c>
      <c r="I39" s="51">
        <v>47.5</v>
      </c>
      <c r="J39" s="51">
        <v>47.6</v>
      </c>
    </row>
    <row r="40" spans="1:10" ht="60" x14ac:dyDescent="0.25">
      <c r="A40" s="42">
        <v>3</v>
      </c>
      <c r="B40" s="45" t="s">
        <v>182</v>
      </c>
      <c r="C40" s="46" t="s">
        <v>157</v>
      </c>
      <c r="D40" s="51">
        <v>17</v>
      </c>
      <c r="E40" s="51">
        <v>18.399999999999999</v>
      </c>
      <c r="F40" s="51">
        <v>17.7</v>
      </c>
      <c r="G40" s="51">
        <v>17.8</v>
      </c>
      <c r="H40" s="51">
        <v>18.7</v>
      </c>
      <c r="I40" s="51">
        <v>18.8</v>
      </c>
      <c r="J40" s="51">
        <v>18.899999999999999</v>
      </c>
    </row>
    <row r="41" spans="1:10" ht="60" customHeight="1" x14ac:dyDescent="0.25">
      <c r="A41" s="42">
        <v>4</v>
      </c>
      <c r="B41" s="45" t="s">
        <v>183</v>
      </c>
      <c r="C41" s="46" t="s">
        <v>157</v>
      </c>
      <c r="D41" s="51">
        <v>0.55000000000000004</v>
      </c>
      <c r="E41" s="51">
        <v>1.6</v>
      </c>
      <c r="F41" s="51">
        <v>1.7</v>
      </c>
      <c r="G41" s="51">
        <v>1.8</v>
      </c>
      <c r="H41" s="51">
        <v>5</v>
      </c>
      <c r="I41" s="51">
        <v>5.0999999999999996</v>
      </c>
      <c r="J41" s="51">
        <v>5.2</v>
      </c>
    </row>
    <row r="42" spans="1:10" ht="35.25" customHeight="1" x14ac:dyDescent="0.25">
      <c r="A42" s="207" t="s">
        <v>147</v>
      </c>
      <c r="B42" s="208"/>
      <c r="C42" s="208"/>
      <c r="D42" s="208"/>
      <c r="E42" s="208"/>
      <c r="F42" s="208"/>
      <c r="G42" s="208"/>
      <c r="H42" s="208"/>
      <c r="I42" s="208"/>
      <c r="J42" s="209"/>
    </row>
    <row r="43" spans="1:10" ht="25.5" customHeight="1" x14ac:dyDescent="0.25">
      <c r="A43" s="203" t="s">
        <v>418</v>
      </c>
      <c r="B43" s="204"/>
      <c r="C43" s="204"/>
      <c r="D43" s="204"/>
      <c r="E43" s="204"/>
      <c r="F43" s="204"/>
      <c r="G43" s="204"/>
      <c r="H43" s="204"/>
      <c r="I43" s="204"/>
      <c r="J43" s="205"/>
    </row>
    <row r="44" spans="1:10" ht="35.25" customHeight="1" x14ac:dyDescent="0.25">
      <c r="A44" s="199">
        <v>1</v>
      </c>
      <c r="B44" s="200" t="s">
        <v>156</v>
      </c>
      <c r="C44" s="201" t="s">
        <v>157</v>
      </c>
      <c r="D44" s="51"/>
      <c r="E44" s="51"/>
      <c r="F44" s="51"/>
      <c r="G44" s="51"/>
      <c r="H44" s="51">
        <v>85</v>
      </c>
      <c r="I44" s="51">
        <v>86</v>
      </c>
      <c r="J44" s="51">
        <v>87</v>
      </c>
    </row>
    <row r="45" spans="1:10" ht="25.5" customHeight="1" x14ac:dyDescent="0.25">
      <c r="A45" s="203" t="s">
        <v>419</v>
      </c>
      <c r="B45" s="204"/>
      <c r="C45" s="204"/>
      <c r="D45" s="204"/>
      <c r="E45" s="204"/>
      <c r="F45" s="204"/>
      <c r="G45" s="204"/>
      <c r="H45" s="204"/>
      <c r="I45" s="204"/>
      <c r="J45" s="205"/>
    </row>
    <row r="46" spans="1:10" ht="61.5" customHeight="1" x14ac:dyDescent="0.25">
      <c r="A46" s="42">
        <v>1</v>
      </c>
      <c r="B46" s="56" t="s">
        <v>186</v>
      </c>
      <c r="C46" s="46" t="s">
        <v>166</v>
      </c>
      <c r="D46" s="51">
        <v>285</v>
      </c>
      <c r="E46" s="51">
        <v>282</v>
      </c>
      <c r="F46" s="51">
        <v>290</v>
      </c>
      <c r="G46" s="51">
        <v>290</v>
      </c>
      <c r="H46" s="51">
        <v>290</v>
      </c>
      <c r="I46" s="51">
        <v>295</v>
      </c>
      <c r="J46" s="51">
        <v>300</v>
      </c>
    </row>
    <row r="47" spans="1:10" ht="63" customHeight="1" x14ac:dyDescent="0.25">
      <c r="A47" s="42">
        <v>2</v>
      </c>
      <c r="B47" s="56" t="s">
        <v>187</v>
      </c>
      <c r="C47" s="46" t="s">
        <v>157</v>
      </c>
      <c r="D47" s="51">
        <v>10</v>
      </c>
      <c r="E47" s="51">
        <v>11</v>
      </c>
      <c r="F47" s="51">
        <v>12</v>
      </c>
      <c r="G47" s="51">
        <v>12</v>
      </c>
      <c r="H47" s="51">
        <v>25.9</v>
      </c>
      <c r="I47" s="51">
        <v>26</v>
      </c>
      <c r="J47" s="51">
        <v>26.1</v>
      </c>
    </row>
  </sheetData>
  <mergeCells count="21">
    <mergeCell ref="F1:J1"/>
    <mergeCell ref="A42:J42"/>
    <mergeCell ref="A34:J34"/>
    <mergeCell ref="A25:J25"/>
    <mergeCell ref="A17:J17"/>
    <mergeCell ref="A2:J2"/>
    <mergeCell ref="A3:A4"/>
    <mergeCell ref="B3:B4"/>
    <mergeCell ref="C3:C4"/>
    <mergeCell ref="D3:J3"/>
    <mergeCell ref="A6:J6"/>
    <mergeCell ref="A7:J7"/>
    <mergeCell ref="A9:J9"/>
    <mergeCell ref="A18:J18"/>
    <mergeCell ref="A20:J20"/>
    <mergeCell ref="A45:J45"/>
    <mergeCell ref="A26:J26"/>
    <mergeCell ref="A28:J28"/>
    <mergeCell ref="A35:J35"/>
    <mergeCell ref="A43:J43"/>
    <mergeCell ref="A37:J37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Layout" topLeftCell="A28" workbookViewId="0">
      <selection activeCell="I32" sqref="I32"/>
    </sheetView>
  </sheetViews>
  <sheetFormatPr defaultRowHeight="15" x14ac:dyDescent="0.25"/>
  <cols>
    <col min="1" max="1" width="5.42578125" customWidth="1"/>
    <col min="2" max="2" width="26.85546875" style="109" customWidth="1"/>
    <col min="3" max="3" width="17" style="109" customWidth="1"/>
    <col min="4" max="5" width="14" style="109" customWidth="1"/>
    <col min="6" max="6" width="15" style="109" customWidth="1"/>
    <col min="7" max="7" width="20" style="126" customWidth="1"/>
    <col min="8" max="8" width="12.7109375" style="109" customWidth="1"/>
    <col min="9" max="9" width="10.5703125" bestFit="1" customWidth="1"/>
  </cols>
  <sheetData>
    <row r="1" spans="1:9" ht="63.75" customHeight="1" x14ac:dyDescent="0.25">
      <c r="A1" s="99"/>
      <c r="B1" s="61"/>
      <c r="C1" s="61"/>
      <c r="D1" s="61"/>
      <c r="E1" s="61"/>
      <c r="F1" s="70"/>
      <c r="G1" s="315" t="s">
        <v>372</v>
      </c>
      <c r="H1" s="315"/>
    </row>
    <row r="2" spans="1:9" ht="15.75" x14ac:dyDescent="0.25">
      <c r="A2" s="99"/>
      <c r="B2" s="61"/>
      <c r="C2" s="61"/>
      <c r="D2" s="61"/>
      <c r="E2" s="61"/>
      <c r="F2" s="61"/>
      <c r="G2" s="122"/>
      <c r="H2" s="115"/>
    </row>
    <row r="3" spans="1:9" x14ac:dyDescent="0.25">
      <c r="A3" s="316" t="s">
        <v>351</v>
      </c>
      <c r="B3" s="317"/>
      <c r="C3" s="317"/>
      <c r="D3" s="317"/>
      <c r="E3" s="317"/>
      <c r="F3" s="317"/>
      <c r="G3" s="317"/>
      <c r="H3" s="317"/>
    </row>
    <row r="4" spans="1:9" ht="45" customHeight="1" x14ac:dyDescent="0.25">
      <c r="A4" s="318"/>
      <c r="B4" s="318"/>
      <c r="C4" s="318"/>
      <c r="D4" s="318"/>
      <c r="E4" s="318"/>
      <c r="F4" s="318"/>
      <c r="G4" s="318"/>
      <c r="H4" s="318"/>
    </row>
    <row r="5" spans="1:9" ht="15.75" x14ac:dyDescent="0.25">
      <c r="A5" s="100"/>
      <c r="B5" s="107"/>
      <c r="C5" s="107"/>
      <c r="D5" s="107"/>
      <c r="E5" s="107"/>
      <c r="F5" s="107"/>
      <c r="G5" s="123"/>
      <c r="H5" s="107"/>
    </row>
    <row r="6" spans="1:9" ht="15.75" customHeight="1" x14ac:dyDescent="0.25">
      <c r="A6" s="319" t="s">
        <v>1</v>
      </c>
      <c r="B6" s="321" t="s">
        <v>327</v>
      </c>
      <c r="C6" s="323" t="s">
        <v>303</v>
      </c>
      <c r="D6" s="116" t="s">
        <v>189</v>
      </c>
      <c r="E6" s="117"/>
      <c r="F6" s="325" t="s">
        <v>328</v>
      </c>
      <c r="G6" s="325" t="s">
        <v>329</v>
      </c>
      <c r="H6" s="327" t="s">
        <v>350</v>
      </c>
    </row>
    <row r="7" spans="1:9" ht="90" x14ac:dyDescent="0.25">
      <c r="A7" s="320"/>
      <c r="B7" s="322"/>
      <c r="C7" s="324"/>
      <c r="D7" s="118" t="s">
        <v>330</v>
      </c>
      <c r="E7" s="118" t="s">
        <v>331</v>
      </c>
      <c r="F7" s="326"/>
      <c r="G7" s="326"/>
      <c r="H7" s="327"/>
    </row>
    <row r="8" spans="1:9" ht="15.75" x14ac:dyDescent="0.25">
      <c r="A8" s="96">
        <v>1</v>
      </c>
      <c r="B8" s="47">
        <v>2</v>
      </c>
      <c r="C8" s="47">
        <v>3</v>
      </c>
      <c r="D8" s="119">
        <v>4</v>
      </c>
      <c r="E8" s="119">
        <v>5</v>
      </c>
      <c r="F8" s="120">
        <v>6</v>
      </c>
      <c r="G8" s="124">
        <v>7</v>
      </c>
      <c r="H8" s="119">
        <v>8</v>
      </c>
    </row>
    <row r="9" spans="1:9" ht="108" customHeight="1" x14ac:dyDescent="0.25">
      <c r="A9" s="6"/>
      <c r="B9" s="101" t="s">
        <v>13</v>
      </c>
      <c r="C9" s="101" t="s">
        <v>14</v>
      </c>
      <c r="D9" s="128" t="s">
        <v>199</v>
      </c>
      <c r="E9" s="129" t="s">
        <v>200</v>
      </c>
      <c r="F9" s="118" t="s">
        <v>373</v>
      </c>
      <c r="G9" s="130" t="s">
        <v>352</v>
      </c>
      <c r="H9" s="131">
        <f>SUM('приложение 6'!H5,'приложение 6'!I5,'приложение 6'!J5,'приложение 6'!K5,'приложение 6'!L5)</f>
        <v>480138.04200000002</v>
      </c>
      <c r="I9" s="121"/>
    </row>
    <row r="10" spans="1:9" ht="59.25" customHeight="1" x14ac:dyDescent="0.25">
      <c r="A10" s="97">
        <v>1</v>
      </c>
      <c r="B10" s="94" t="s">
        <v>16</v>
      </c>
      <c r="C10" s="226" t="s">
        <v>14</v>
      </c>
      <c r="D10" s="132" t="s">
        <v>199</v>
      </c>
      <c r="E10" s="133" t="s">
        <v>200</v>
      </c>
      <c r="F10" s="309" t="s">
        <v>378</v>
      </c>
      <c r="G10" s="130" t="s">
        <v>353</v>
      </c>
      <c r="H10" s="131">
        <f>SUM('приложение 6'!H6,'приложение 6'!I6,'приложение 6'!J6,'приложение 6'!K6,'приложение 6'!L6)</f>
        <v>234626.1</v>
      </c>
    </row>
    <row r="11" spans="1:9" ht="74.25" customHeight="1" x14ac:dyDescent="0.25">
      <c r="A11" s="10" t="s">
        <v>18</v>
      </c>
      <c r="B11" s="108" t="s">
        <v>19</v>
      </c>
      <c r="C11" s="227"/>
      <c r="D11" s="132" t="s">
        <v>199</v>
      </c>
      <c r="E11" s="133" t="s">
        <v>200</v>
      </c>
      <c r="F11" s="310"/>
      <c r="G11" s="134" t="s">
        <v>354</v>
      </c>
      <c r="H11" s="131">
        <f>SUM('приложение 6'!H8,'приложение 6'!I8,'приложение 6'!J8,'приложение 6'!K8,'приложение 6'!L8)</f>
        <v>227154.05</v>
      </c>
    </row>
    <row r="12" spans="1:9" ht="49.5" customHeight="1" x14ac:dyDescent="0.25">
      <c r="A12" s="12" t="s">
        <v>20</v>
      </c>
      <c r="B12" s="56" t="s">
        <v>21</v>
      </c>
      <c r="C12" s="227"/>
      <c r="D12" s="132" t="s">
        <v>324</v>
      </c>
      <c r="E12" s="133" t="s">
        <v>200</v>
      </c>
      <c r="F12" s="310"/>
      <c r="G12" s="134" t="s">
        <v>355</v>
      </c>
      <c r="H12" s="131">
        <f>SUM('приложение 6'!H9,'приложение 6'!I9,'приложение 6'!J9,'приложение 6'!K9,'приложение 6'!L9)</f>
        <v>1346.4780000000001</v>
      </c>
    </row>
    <row r="13" spans="1:9" ht="46.5" customHeight="1" x14ac:dyDescent="0.25">
      <c r="A13" s="12" t="s">
        <v>22</v>
      </c>
      <c r="B13" s="94" t="s">
        <v>204</v>
      </c>
      <c r="C13" s="227"/>
      <c r="D13" s="132" t="s">
        <v>324</v>
      </c>
      <c r="E13" s="133" t="s">
        <v>200</v>
      </c>
      <c r="F13" s="310"/>
      <c r="G13" s="134" t="s">
        <v>355</v>
      </c>
      <c r="H13" s="131">
        <f>SUM('приложение 6'!H10,'приложение 6'!I10,'приложение 6'!J10,'приложение 6'!K10,'приложение 6'!L10)</f>
        <v>0</v>
      </c>
    </row>
    <row r="14" spans="1:9" ht="45.75" customHeight="1" x14ac:dyDescent="0.25">
      <c r="A14" s="12" t="s">
        <v>24</v>
      </c>
      <c r="B14" s="94" t="s">
        <v>208</v>
      </c>
      <c r="C14" s="227"/>
      <c r="D14" s="132" t="s">
        <v>324</v>
      </c>
      <c r="E14" s="133" t="s">
        <v>200</v>
      </c>
      <c r="F14" s="310"/>
      <c r="G14" s="134" t="s">
        <v>355</v>
      </c>
      <c r="H14" s="131">
        <f>SUM('приложение 6'!H11,'приложение 6'!I11,'приложение 6'!J11,'приложение 6'!K11,'приложение 6'!L11)</f>
        <v>45.197000000000003</v>
      </c>
    </row>
    <row r="15" spans="1:9" ht="120" x14ac:dyDescent="0.25">
      <c r="A15" s="12" t="s">
        <v>26</v>
      </c>
      <c r="B15" s="94" t="s">
        <v>206</v>
      </c>
      <c r="C15" s="227"/>
      <c r="D15" s="132" t="s">
        <v>324</v>
      </c>
      <c r="E15" s="133" t="s">
        <v>200</v>
      </c>
      <c r="F15" s="310"/>
      <c r="G15" s="134" t="s">
        <v>355</v>
      </c>
      <c r="H15" s="131">
        <f>SUM('приложение 6'!H12,'приложение 6'!I12,'приложение 6'!J12,'приложение 6'!K12,'приложение 6'!L12)</f>
        <v>120.39999999999999</v>
      </c>
    </row>
    <row r="16" spans="1:9" ht="49.5" customHeight="1" x14ac:dyDescent="0.25">
      <c r="A16" s="12" t="s">
        <v>28</v>
      </c>
      <c r="B16" s="94" t="s">
        <v>207</v>
      </c>
      <c r="C16" s="227"/>
      <c r="D16" s="132" t="s">
        <v>324</v>
      </c>
      <c r="E16" s="133" t="s">
        <v>200</v>
      </c>
      <c r="F16" s="310"/>
      <c r="G16" s="134" t="s">
        <v>355</v>
      </c>
      <c r="H16" s="131">
        <f>SUM('приложение 6'!H13,'приложение 6'!I13,'приложение 6'!J13,'приложение 6'!K13,'приложение 6'!L13)</f>
        <v>98.640249999999995</v>
      </c>
    </row>
    <row r="17" spans="1:8" ht="61.5" customHeight="1" x14ac:dyDescent="0.25">
      <c r="A17" s="12" t="s">
        <v>30</v>
      </c>
      <c r="B17" s="94" t="s">
        <v>209</v>
      </c>
      <c r="C17" s="227"/>
      <c r="D17" s="132" t="s">
        <v>324</v>
      </c>
      <c r="E17" s="133" t="s">
        <v>200</v>
      </c>
      <c r="F17" s="310"/>
      <c r="G17" s="135" t="s">
        <v>355</v>
      </c>
      <c r="H17" s="131">
        <f>SUM('приложение 6'!H14,'приложение 6'!I14,'приложение 6'!J14,'приложение 6'!K14,'приложение 6'!L14)</f>
        <v>2164.5070000000001</v>
      </c>
    </row>
    <row r="18" spans="1:8" ht="90.75" customHeight="1" x14ac:dyDescent="0.25">
      <c r="A18" s="12" t="s">
        <v>31</v>
      </c>
      <c r="B18" s="94" t="s">
        <v>32</v>
      </c>
      <c r="C18" s="227"/>
      <c r="D18" s="132" t="s">
        <v>324</v>
      </c>
      <c r="E18" s="133" t="s">
        <v>200</v>
      </c>
      <c r="F18" s="310"/>
      <c r="G18" s="130" t="s">
        <v>355</v>
      </c>
      <c r="H18" s="131">
        <f>SUM('приложение 6'!H15,'приложение 6'!I15,'приложение 6'!J15,'приложение 6'!K15,'приложение 6'!L15)</f>
        <v>0</v>
      </c>
    </row>
    <row r="19" spans="1:8" ht="61.5" customHeight="1" x14ac:dyDescent="0.25">
      <c r="A19" s="12" t="s">
        <v>33</v>
      </c>
      <c r="B19" s="94" t="s">
        <v>34</v>
      </c>
      <c r="C19" s="227"/>
      <c r="D19" s="128" t="s">
        <v>324</v>
      </c>
      <c r="E19" s="128" t="s">
        <v>200</v>
      </c>
      <c r="F19" s="311"/>
      <c r="G19" s="134" t="s">
        <v>355</v>
      </c>
      <c r="H19" s="131">
        <f>SUM('приложение 6'!H16,'приложение 6'!I16,'приложение 6'!J16,'приложение 6'!K16,'приложение 6'!L16)</f>
        <v>3392.8277499999999</v>
      </c>
    </row>
    <row r="20" spans="1:8" ht="39" customHeight="1" x14ac:dyDescent="0.25">
      <c r="A20" s="12" t="s">
        <v>380</v>
      </c>
      <c r="B20" s="157" t="s">
        <v>382</v>
      </c>
      <c r="C20" s="227"/>
      <c r="D20" s="128" t="s">
        <v>398</v>
      </c>
      <c r="E20" s="128" t="s">
        <v>200</v>
      </c>
      <c r="F20" s="161"/>
      <c r="G20" s="134" t="s">
        <v>355</v>
      </c>
      <c r="H20" s="131">
        <f>SUM('приложение 6'!H17,'приложение 6'!I17,'приложение 6'!J17,'приложение 6'!K17,'приложение 6'!L17)</f>
        <v>0</v>
      </c>
    </row>
    <row r="21" spans="1:8" ht="87" customHeight="1" x14ac:dyDescent="0.25">
      <c r="A21" s="12" t="s">
        <v>381</v>
      </c>
      <c r="B21" s="157" t="s">
        <v>383</v>
      </c>
      <c r="C21" s="228"/>
      <c r="D21" s="128" t="s">
        <v>398</v>
      </c>
      <c r="E21" s="128" t="s">
        <v>200</v>
      </c>
      <c r="F21" s="161"/>
      <c r="G21" s="134" t="s">
        <v>355</v>
      </c>
      <c r="H21" s="131">
        <f>SUM('приложение 6'!H18,'приложение 6'!I18,'приложение 6'!J18,'приложение 6'!K18,'приложение 6'!L18)</f>
        <v>304</v>
      </c>
    </row>
    <row r="22" spans="1:8" ht="33.75" customHeight="1" x14ac:dyDescent="0.25">
      <c r="A22" s="10">
        <v>2</v>
      </c>
      <c r="B22" s="94" t="s">
        <v>35</v>
      </c>
      <c r="C22" s="226" t="s">
        <v>14</v>
      </c>
      <c r="D22" s="132" t="s">
        <v>199</v>
      </c>
      <c r="E22" s="133" t="s">
        <v>200</v>
      </c>
      <c r="F22" s="226" t="s">
        <v>377</v>
      </c>
      <c r="G22" s="134" t="s">
        <v>356</v>
      </c>
      <c r="H22" s="131">
        <f>SUM('приложение 6'!H19,'приложение 6'!I19,'приложение 6'!J19,'приложение 6'!K19,'приложение 6'!L19)</f>
        <v>87546.747000000003</v>
      </c>
    </row>
    <row r="23" spans="1:8" ht="78" customHeight="1" x14ac:dyDescent="0.25">
      <c r="A23" s="10" t="s">
        <v>36</v>
      </c>
      <c r="B23" s="108" t="s">
        <v>19</v>
      </c>
      <c r="C23" s="227"/>
      <c r="D23" s="132" t="s">
        <v>199</v>
      </c>
      <c r="E23" s="133" t="s">
        <v>200</v>
      </c>
      <c r="F23" s="227"/>
      <c r="G23" s="134" t="s">
        <v>357</v>
      </c>
      <c r="H23" s="131">
        <f>SUM('приложение 6'!H21,'приложение 6'!I21,'приложение 6'!J21,'приложение 6'!K21,'приложение 6'!L21)</f>
        <v>80406.73</v>
      </c>
    </row>
    <row r="24" spans="1:8" ht="46.5" customHeight="1" x14ac:dyDescent="0.25">
      <c r="A24" s="12" t="s">
        <v>37</v>
      </c>
      <c r="B24" s="56" t="s">
        <v>21</v>
      </c>
      <c r="C24" s="227"/>
      <c r="D24" s="132" t="s">
        <v>324</v>
      </c>
      <c r="E24" s="133" t="s">
        <v>200</v>
      </c>
      <c r="F24" s="227"/>
      <c r="G24" s="134" t="s">
        <v>360</v>
      </c>
      <c r="H24" s="131">
        <f>SUM('приложение 6'!H22,'приложение 6'!I22,'приложение 6'!J22,'приложение 6'!K22,'приложение 6'!L22)</f>
        <v>932.62</v>
      </c>
    </row>
    <row r="25" spans="1:8" ht="47.25" customHeight="1" x14ac:dyDescent="0.25">
      <c r="A25" s="12" t="s">
        <v>38</v>
      </c>
      <c r="B25" s="94" t="s">
        <v>204</v>
      </c>
      <c r="C25" s="227"/>
      <c r="D25" s="132" t="s">
        <v>324</v>
      </c>
      <c r="E25" s="133" t="s">
        <v>200</v>
      </c>
      <c r="F25" s="227"/>
      <c r="G25" s="134" t="s">
        <v>360</v>
      </c>
      <c r="H25" s="131">
        <f>SUM('приложение 6'!H23,'приложение 6'!I23,'приложение 6'!J23,'приложение 6'!K23,'приложение 6'!L23)</f>
        <v>0</v>
      </c>
    </row>
    <row r="26" spans="1:8" ht="46.5" customHeight="1" x14ac:dyDescent="0.25">
      <c r="A26" s="12" t="s">
        <v>39</v>
      </c>
      <c r="B26" s="94" t="s">
        <v>208</v>
      </c>
      <c r="C26" s="227"/>
      <c r="D26" s="132" t="s">
        <v>324</v>
      </c>
      <c r="E26" s="133" t="s">
        <v>200</v>
      </c>
      <c r="F26" s="227"/>
      <c r="G26" s="134" t="s">
        <v>360</v>
      </c>
      <c r="H26" s="131">
        <f>SUM('приложение 6'!H24,'приложение 6'!I24,'приложение 6'!J24,'приложение 6'!K24,'приложение 6'!L24)</f>
        <v>1262</v>
      </c>
    </row>
    <row r="27" spans="1:8" ht="120" x14ac:dyDescent="0.25">
      <c r="A27" s="12" t="s">
        <v>40</v>
      </c>
      <c r="B27" s="94" t="s">
        <v>206</v>
      </c>
      <c r="C27" s="227"/>
      <c r="D27" s="132" t="s">
        <v>324</v>
      </c>
      <c r="E27" s="133" t="s">
        <v>200</v>
      </c>
      <c r="F27" s="227"/>
      <c r="G27" s="134" t="s">
        <v>360</v>
      </c>
      <c r="H27" s="131">
        <f>SUM('приложение 6'!H25,'приложение 6'!I25,'приложение 6'!J25,'приложение 6'!K25,'приложение 6'!L25)</f>
        <v>1727.8440000000001</v>
      </c>
    </row>
    <row r="28" spans="1:8" ht="49.5" customHeight="1" x14ac:dyDescent="0.25">
      <c r="A28" s="12" t="s">
        <v>41</v>
      </c>
      <c r="B28" s="94" t="s">
        <v>207</v>
      </c>
      <c r="C28" s="227"/>
      <c r="D28" s="132" t="s">
        <v>324</v>
      </c>
      <c r="E28" s="133" t="s">
        <v>200</v>
      </c>
      <c r="F28" s="227"/>
      <c r="G28" s="134" t="s">
        <v>360</v>
      </c>
      <c r="H28" s="131">
        <f>SUM('приложение 6'!H26,'приложение 6'!I26,'приложение 6'!J26,'приложение 6'!K26,'приложение 6'!L26)</f>
        <v>184.5</v>
      </c>
    </row>
    <row r="29" spans="1:8" ht="63" customHeight="1" x14ac:dyDescent="0.25">
      <c r="A29" s="12" t="s">
        <v>42</v>
      </c>
      <c r="B29" s="94" t="s">
        <v>209</v>
      </c>
      <c r="C29" s="227"/>
      <c r="D29" s="132" t="s">
        <v>324</v>
      </c>
      <c r="E29" s="133" t="s">
        <v>200</v>
      </c>
      <c r="F29" s="227"/>
      <c r="G29" s="134" t="s">
        <v>360</v>
      </c>
      <c r="H29" s="131">
        <f>SUM('приложение 6'!H27,'приложение 6'!I27,'приложение 6'!J27,'приложение 6'!K27,'приложение 6'!L27)</f>
        <v>0</v>
      </c>
    </row>
    <row r="30" spans="1:8" ht="91.5" customHeight="1" x14ac:dyDescent="0.25">
      <c r="A30" s="86" t="s">
        <v>43</v>
      </c>
      <c r="B30" s="66" t="s">
        <v>32</v>
      </c>
      <c r="C30" s="227"/>
      <c r="D30" s="132" t="s">
        <v>324</v>
      </c>
      <c r="E30" s="133" t="s">
        <v>200</v>
      </c>
      <c r="F30" s="227"/>
      <c r="G30" s="134" t="s">
        <v>360</v>
      </c>
      <c r="H30" s="131">
        <f>SUM('приложение 6'!H28,'приложение 6'!I28,'приложение 6'!J28,'приложение 6'!K28,'приложение 6'!L28)</f>
        <v>0</v>
      </c>
    </row>
    <row r="31" spans="1:8" ht="59.25" customHeight="1" x14ac:dyDescent="0.25">
      <c r="A31" s="12" t="s">
        <v>44</v>
      </c>
      <c r="B31" s="94" t="s">
        <v>34</v>
      </c>
      <c r="C31" s="227"/>
      <c r="D31" s="132" t="s">
        <v>324</v>
      </c>
      <c r="E31" s="133" t="s">
        <v>200</v>
      </c>
      <c r="F31" s="227"/>
      <c r="G31" s="134" t="s">
        <v>360</v>
      </c>
      <c r="H31" s="131">
        <f>SUM('приложение 6'!H29,'приложение 6'!I29,'приложение 6'!J29,'приложение 6'!K29,'приложение 6'!L29)</f>
        <v>288.92599999999999</v>
      </c>
    </row>
    <row r="32" spans="1:8" ht="107.25" customHeight="1" x14ac:dyDescent="0.25">
      <c r="A32" s="10" t="s">
        <v>45</v>
      </c>
      <c r="B32" s="94" t="s">
        <v>142</v>
      </c>
      <c r="C32" s="227"/>
      <c r="D32" s="132" t="s">
        <v>199</v>
      </c>
      <c r="E32" s="133" t="s">
        <v>200</v>
      </c>
      <c r="F32" s="227"/>
      <c r="G32" s="134" t="s">
        <v>358</v>
      </c>
      <c r="H32" s="131">
        <f>SUM('приложение 6'!H30,'приложение 6'!I30,'приложение 6'!J30,'приложение 6'!K30,'приложение 6'!L30)</f>
        <v>2334.7570000000001</v>
      </c>
    </row>
    <row r="33" spans="1:8" ht="120" customHeight="1" x14ac:dyDescent="0.25">
      <c r="A33" s="10" t="s">
        <v>143</v>
      </c>
      <c r="B33" s="94" t="s">
        <v>141</v>
      </c>
      <c r="C33" s="227"/>
      <c r="D33" s="132" t="s">
        <v>199</v>
      </c>
      <c r="E33" s="133" t="s">
        <v>200</v>
      </c>
      <c r="F33" s="227"/>
      <c r="G33" s="130" t="s">
        <v>359</v>
      </c>
      <c r="H33" s="131">
        <f>SUM('приложение 6'!H31,'приложение 6'!I31,'приложение 6'!J31,'приложение 6'!K31,'приложение 6'!L31)</f>
        <v>0</v>
      </c>
    </row>
    <row r="34" spans="1:8" ht="31.5" customHeight="1" x14ac:dyDescent="0.25">
      <c r="A34" s="10" t="s">
        <v>325</v>
      </c>
      <c r="B34" s="56" t="s">
        <v>140</v>
      </c>
      <c r="C34" s="227"/>
      <c r="D34" s="128" t="s">
        <v>324</v>
      </c>
      <c r="E34" s="128" t="s">
        <v>200</v>
      </c>
      <c r="F34" s="227"/>
      <c r="G34" s="134" t="s">
        <v>399</v>
      </c>
      <c r="H34" s="131">
        <f>SUM('приложение 6'!H32,'приложение 6'!I32,'приложение 6'!J32,'приложение 6'!K32,'приложение 6'!L32)</f>
        <v>0</v>
      </c>
    </row>
    <row r="35" spans="1:8" ht="35.25" customHeight="1" x14ac:dyDescent="0.25">
      <c r="A35" s="10" t="s">
        <v>384</v>
      </c>
      <c r="B35" s="154" t="s">
        <v>382</v>
      </c>
      <c r="C35" s="227"/>
      <c r="D35" s="128" t="s">
        <v>398</v>
      </c>
      <c r="E35" s="128" t="s">
        <v>200</v>
      </c>
      <c r="F35" s="227"/>
      <c r="G35" s="134" t="s">
        <v>360</v>
      </c>
      <c r="H35" s="131">
        <f>SUM('приложение 6'!H33,'приложение 6'!I33,'приложение 6'!J33,'приложение 6'!K33,'приложение 6'!L33)</f>
        <v>151.5</v>
      </c>
    </row>
    <row r="36" spans="1:8" ht="63" customHeight="1" x14ac:dyDescent="0.25">
      <c r="A36" s="10" t="s">
        <v>385</v>
      </c>
      <c r="B36" s="154" t="s">
        <v>383</v>
      </c>
      <c r="C36" s="228"/>
      <c r="D36" s="128" t="s">
        <v>398</v>
      </c>
      <c r="E36" s="128" t="s">
        <v>200</v>
      </c>
      <c r="F36" s="228"/>
      <c r="G36" s="134" t="s">
        <v>360</v>
      </c>
      <c r="H36" s="131">
        <f>SUM('приложение 6'!H34,'приложение 6'!I34,'приложение 6'!J34,'приложение 6'!K34,'приложение 6'!L34)</f>
        <v>257.87</v>
      </c>
    </row>
    <row r="37" spans="1:8" ht="120" customHeight="1" x14ac:dyDescent="0.25">
      <c r="A37" s="97">
        <v>3</v>
      </c>
      <c r="B37" s="94" t="s">
        <v>46</v>
      </c>
      <c r="C37" s="94" t="s">
        <v>14</v>
      </c>
      <c r="D37" s="132" t="s">
        <v>199</v>
      </c>
      <c r="E37" s="133" t="s">
        <v>200</v>
      </c>
      <c r="F37" s="226" t="s">
        <v>376</v>
      </c>
      <c r="G37" s="134" t="s">
        <v>361</v>
      </c>
      <c r="H37" s="131">
        <f>SUM('приложение 6'!H35,'приложение 6'!I35,'приложение 6'!J35,'приложение 6'!K35,'приложение 6'!L35)</f>
        <v>32639.5</v>
      </c>
    </row>
    <row r="38" spans="1:8" ht="47.25" customHeight="1" x14ac:dyDescent="0.25">
      <c r="A38" s="10" t="s">
        <v>47</v>
      </c>
      <c r="B38" s="108" t="s">
        <v>19</v>
      </c>
      <c r="C38" s="92" t="s">
        <v>14</v>
      </c>
      <c r="D38" s="132" t="s">
        <v>199</v>
      </c>
      <c r="E38" s="133" t="s">
        <v>200</v>
      </c>
      <c r="F38" s="227"/>
      <c r="G38" s="134" t="s">
        <v>362</v>
      </c>
      <c r="H38" s="131">
        <f>SUM('приложение 6'!H37,'приложение 6'!I37,'приложение 6'!J37,'приложение 6'!K37,'приложение 6'!L37)</f>
        <v>31110</v>
      </c>
    </row>
    <row r="39" spans="1:8" ht="45.75" customHeight="1" x14ac:dyDescent="0.25">
      <c r="A39" s="12" t="s">
        <v>48</v>
      </c>
      <c r="B39" s="56" t="s">
        <v>21</v>
      </c>
      <c r="C39" s="226" t="s">
        <v>14</v>
      </c>
      <c r="D39" s="132" t="s">
        <v>324</v>
      </c>
      <c r="E39" s="133" t="s">
        <v>200</v>
      </c>
      <c r="F39" s="227"/>
      <c r="G39" s="134" t="s">
        <v>363</v>
      </c>
      <c r="H39" s="131">
        <f>SUM('приложение 6'!H38,'приложение 6'!I38,'приложение 6'!J38,'приложение 6'!K38,'приложение 6'!L38)</f>
        <v>1189.5</v>
      </c>
    </row>
    <row r="40" spans="1:8" ht="90.75" customHeight="1" x14ac:dyDescent="0.25">
      <c r="A40" s="12" t="s">
        <v>49</v>
      </c>
      <c r="B40" s="94" t="s">
        <v>23</v>
      </c>
      <c r="C40" s="227"/>
      <c r="D40" s="132" t="s">
        <v>324</v>
      </c>
      <c r="E40" s="133" t="s">
        <v>200</v>
      </c>
      <c r="F40" s="227"/>
      <c r="G40" s="128" t="s">
        <v>363</v>
      </c>
      <c r="H40" s="131">
        <f>SUM('приложение 6'!H39,'приложение 6'!I39,'приложение 6'!J39,'приложение 6'!K39,'приложение 6'!L39)</f>
        <v>0</v>
      </c>
    </row>
    <row r="41" spans="1:8" ht="91.5" customHeight="1" x14ac:dyDescent="0.25">
      <c r="A41" s="12" t="s">
        <v>50</v>
      </c>
      <c r="B41" s="66" t="s">
        <v>25</v>
      </c>
      <c r="C41" s="227"/>
      <c r="D41" s="132" t="s">
        <v>324</v>
      </c>
      <c r="E41" s="133" t="s">
        <v>200</v>
      </c>
      <c r="F41" s="227"/>
      <c r="G41" s="128" t="s">
        <v>363</v>
      </c>
      <c r="H41" s="131">
        <f>SUM('приложение 6'!H40,'приложение 6'!I40,'приложение 6'!J40,'приложение 6'!K40,'приложение 6'!L40)</f>
        <v>0</v>
      </c>
    </row>
    <row r="42" spans="1:8" ht="150" x14ac:dyDescent="0.25">
      <c r="A42" s="12" t="s">
        <v>51</v>
      </c>
      <c r="B42" s="94" t="s">
        <v>27</v>
      </c>
      <c r="C42" s="227"/>
      <c r="D42" s="132" t="s">
        <v>324</v>
      </c>
      <c r="E42" s="133" t="s">
        <v>200</v>
      </c>
      <c r="F42" s="227"/>
      <c r="G42" s="128" t="s">
        <v>363</v>
      </c>
      <c r="H42" s="131">
        <f>SUM('приложение 6'!H41,'приложение 6'!I41,'приложение 6'!J41,'приложение 6'!K41,'приложение 6'!L41)</f>
        <v>22.2</v>
      </c>
    </row>
    <row r="43" spans="1:8" ht="75.75" customHeight="1" x14ac:dyDescent="0.25">
      <c r="A43" s="12" t="s">
        <v>52</v>
      </c>
      <c r="B43" s="94" t="s">
        <v>29</v>
      </c>
      <c r="C43" s="227"/>
      <c r="D43" s="132" t="s">
        <v>324</v>
      </c>
      <c r="E43" s="133" t="s">
        <v>200</v>
      </c>
      <c r="F43" s="227"/>
      <c r="G43" s="128" t="s">
        <v>363</v>
      </c>
      <c r="H43" s="131">
        <f>SUM('приложение 6'!H42,'приложение 6'!I42,'приложение 6'!J42,'приложение 6'!K42,'приложение 6'!L42)</f>
        <v>37.799999999999997</v>
      </c>
    </row>
    <row r="44" spans="1:8" ht="90.75" customHeight="1" x14ac:dyDescent="0.25">
      <c r="A44" s="12" t="s">
        <v>53</v>
      </c>
      <c r="B44" s="66" t="s">
        <v>69</v>
      </c>
      <c r="C44" s="227"/>
      <c r="D44" s="132" t="s">
        <v>324</v>
      </c>
      <c r="E44" s="133" t="s">
        <v>200</v>
      </c>
      <c r="F44" s="227"/>
      <c r="G44" s="128" t="s">
        <v>363</v>
      </c>
      <c r="H44" s="131">
        <f>SUM('приложение 6'!H43,'приложение 6'!I43,'приложение 6'!J43,'приложение 6'!K43,'приложение 6'!L43)</f>
        <v>0</v>
      </c>
    </row>
    <row r="45" spans="1:8" ht="90" customHeight="1" x14ac:dyDescent="0.25">
      <c r="A45" s="12" t="s">
        <v>54</v>
      </c>
      <c r="B45" s="66" t="s">
        <v>32</v>
      </c>
      <c r="C45" s="227"/>
      <c r="D45" s="132" t="s">
        <v>324</v>
      </c>
      <c r="E45" s="133" t="s">
        <v>200</v>
      </c>
      <c r="F45" s="227"/>
      <c r="G45" s="136" t="s">
        <v>363</v>
      </c>
      <c r="H45" s="131">
        <f>SUM('приложение 6'!H44,'приложение 6'!I44,'приложение 6'!J44,'приложение 6'!K44,'приложение 6'!L44)</f>
        <v>0</v>
      </c>
    </row>
    <row r="46" spans="1:8" ht="61.5" customHeight="1" x14ac:dyDescent="0.25">
      <c r="A46" s="12" t="s">
        <v>55</v>
      </c>
      <c r="B46" s="94" t="s">
        <v>34</v>
      </c>
      <c r="C46" s="227"/>
      <c r="D46" s="132" t="s">
        <v>324</v>
      </c>
      <c r="E46" s="133" t="s">
        <v>200</v>
      </c>
      <c r="F46" s="227"/>
      <c r="G46" s="136" t="s">
        <v>363</v>
      </c>
      <c r="H46" s="131">
        <f>SUM('приложение 6'!H45,'приложение 6'!I45,'приложение 6'!J45,'приложение 6'!K45,'приложение 6'!L45)</f>
        <v>130</v>
      </c>
    </row>
    <row r="47" spans="1:8" ht="61.5" customHeight="1" x14ac:dyDescent="0.25">
      <c r="A47" s="12" t="s">
        <v>386</v>
      </c>
      <c r="B47" s="154" t="s">
        <v>382</v>
      </c>
      <c r="C47" s="227"/>
      <c r="D47" s="128" t="s">
        <v>398</v>
      </c>
      <c r="E47" s="128" t="s">
        <v>200</v>
      </c>
      <c r="F47" s="227"/>
      <c r="G47" s="136" t="s">
        <v>363</v>
      </c>
      <c r="H47" s="131">
        <f>SUM('приложение 6'!H46,'приложение 6'!I46,'приложение 6'!J46,'приложение 6'!K46,'приложение 6'!L46)</f>
        <v>150</v>
      </c>
    </row>
    <row r="48" spans="1:8" ht="61.5" customHeight="1" x14ac:dyDescent="0.25">
      <c r="A48" s="12" t="s">
        <v>387</v>
      </c>
      <c r="B48" s="154" t="s">
        <v>383</v>
      </c>
      <c r="C48" s="228"/>
      <c r="D48" s="132" t="s">
        <v>398</v>
      </c>
      <c r="E48" s="133" t="s">
        <v>200</v>
      </c>
      <c r="F48" s="228"/>
      <c r="G48" s="136" t="s">
        <v>363</v>
      </c>
      <c r="H48" s="131">
        <f>SUM('приложение 6'!H47,'приложение 6'!I47,'приложение 6'!J47,'приложение 6'!K47,'приложение 6'!L47)</f>
        <v>0</v>
      </c>
    </row>
    <row r="49" spans="1:8" ht="62.25" customHeight="1" x14ac:dyDescent="0.25">
      <c r="A49" s="97">
        <v>4</v>
      </c>
      <c r="B49" s="94" t="s">
        <v>56</v>
      </c>
      <c r="C49" s="226" t="s">
        <v>14</v>
      </c>
      <c r="D49" s="132" t="s">
        <v>199</v>
      </c>
      <c r="E49" s="133" t="s">
        <v>200</v>
      </c>
      <c r="F49" s="226" t="s">
        <v>375</v>
      </c>
      <c r="G49" s="134" t="s">
        <v>364</v>
      </c>
      <c r="H49" s="131">
        <f>SUM('приложение 6'!H48,'приложение 6'!I48,'приложение 6'!J48,'приложение 6'!K48,'приложение 6'!L48)</f>
        <v>78541.523000000001</v>
      </c>
    </row>
    <row r="50" spans="1:8" ht="75.75" customHeight="1" x14ac:dyDescent="0.25">
      <c r="A50" s="10" t="s">
        <v>57</v>
      </c>
      <c r="B50" s="108" t="s">
        <v>19</v>
      </c>
      <c r="C50" s="227"/>
      <c r="D50" s="132" t="s">
        <v>199</v>
      </c>
      <c r="E50" s="133" t="s">
        <v>200</v>
      </c>
      <c r="F50" s="227"/>
      <c r="G50" s="134" t="s">
        <v>365</v>
      </c>
      <c r="H50" s="131">
        <f>SUM('приложение 6'!H50,'приложение 6'!I50,'приложение 6'!J50,'приложение 6'!K50,'приложение 6'!L50)</f>
        <v>76581.92300000001</v>
      </c>
    </row>
    <row r="51" spans="1:8" ht="48" customHeight="1" x14ac:dyDescent="0.25">
      <c r="A51" s="12" t="s">
        <v>58</v>
      </c>
      <c r="B51" s="56" t="s">
        <v>21</v>
      </c>
      <c r="C51" s="227"/>
      <c r="D51" s="132" t="s">
        <v>324</v>
      </c>
      <c r="E51" s="133" t="s">
        <v>200</v>
      </c>
      <c r="F51" s="227"/>
      <c r="G51" s="136" t="s">
        <v>366</v>
      </c>
      <c r="H51" s="131">
        <f>SUM('приложение 6'!H51,'приложение 6'!I51,'приложение 6'!J51,'приложение 6'!K51,'приложение 6'!L51)</f>
        <v>1515.6</v>
      </c>
    </row>
    <row r="52" spans="1:8" ht="76.5" customHeight="1" x14ac:dyDescent="0.25">
      <c r="A52" s="12" t="s">
        <v>59</v>
      </c>
      <c r="B52" s="94" t="s">
        <v>225</v>
      </c>
      <c r="C52" s="227"/>
      <c r="D52" s="132" t="s">
        <v>324</v>
      </c>
      <c r="E52" s="133" t="s">
        <v>200</v>
      </c>
      <c r="F52" s="227"/>
      <c r="G52" s="136" t="s">
        <v>366</v>
      </c>
      <c r="H52" s="131">
        <f>SUM('приложение 6'!H52,'приложение 6'!I52,'приложение 6'!J52,'приложение 6'!K52,'приложение 6'!L52)</f>
        <v>0</v>
      </c>
    </row>
    <row r="53" spans="1:8" ht="92.25" customHeight="1" x14ac:dyDescent="0.25">
      <c r="A53" s="12" t="s">
        <v>60</v>
      </c>
      <c r="B53" s="94" t="s">
        <v>226</v>
      </c>
      <c r="C53" s="227"/>
      <c r="D53" s="132" t="s">
        <v>324</v>
      </c>
      <c r="E53" s="133" t="s">
        <v>200</v>
      </c>
      <c r="F53" s="227"/>
      <c r="G53" s="136" t="s">
        <v>366</v>
      </c>
      <c r="H53" s="131">
        <f>SUM('приложение 6'!H53,'приложение 6'!I53,'приложение 6'!J53,'приложение 6'!K53,'приложение 6'!L53)</f>
        <v>0</v>
      </c>
    </row>
    <row r="54" spans="1:8" ht="150" x14ac:dyDescent="0.25">
      <c r="A54" s="12" t="s">
        <v>61</v>
      </c>
      <c r="B54" s="94" t="s">
        <v>27</v>
      </c>
      <c r="C54" s="227"/>
      <c r="D54" s="132" t="s">
        <v>324</v>
      </c>
      <c r="E54" s="133" t="s">
        <v>200</v>
      </c>
      <c r="F54" s="227"/>
      <c r="G54" s="136" t="s">
        <v>366</v>
      </c>
      <c r="H54" s="131">
        <f>SUM('приложение 6'!H54,'приложение 6'!I54,'приложение 6'!J54,'приложение 6'!K54,'приложение 6'!L54)</f>
        <v>175.1</v>
      </c>
    </row>
    <row r="55" spans="1:8" ht="77.25" customHeight="1" x14ac:dyDescent="0.25">
      <c r="A55" s="12" t="s">
        <v>62</v>
      </c>
      <c r="B55" s="94" t="s">
        <v>227</v>
      </c>
      <c r="C55" s="227"/>
      <c r="D55" s="132" t="s">
        <v>324</v>
      </c>
      <c r="E55" s="133" t="s">
        <v>200</v>
      </c>
      <c r="F55" s="227"/>
      <c r="G55" s="136" t="s">
        <v>366</v>
      </c>
      <c r="H55" s="131">
        <f>SUM('приложение 6'!H55,'приложение 6'!I55,'приложение 6'!J55,'приложение 6'!K55,'приложение 6'!L55)</f>
        <v>9</v>
      </c>
    </row>
    <row r="56" spans="1:8" ht="91.5" customHeight="1" x14ac:dyDescent="0.25">
      <c r="A56" s="12" t="s">
        <v>63</v>
      </c>
      <c r="B56" s="94" t="s">
        <v>228</v>
      </c>
      <c r="C56" s="227"/>
      <c r="D56" s="132" t="s">
        <v>324</v>
      </c>
      <c r="E56" s="133" t="s">
        <v>200</v>
      </c>
      <c r="F56" s="227"/>
      <c r="G56" s="136" t="s">
        <v>366</v>
      </c>
      <c r="H56" s="131">
        <f>SUM('приложение 6'!H56,'приложение 6'!I56,'приложение 6'!J56,'приложение 6'!K56,'приложение 6'!L56)</f>
        <v>100</v>
      </c>
    </row>
    <row r="57" spans="1:8" ht="90.75" customHeight="1" x14ac:dyDescent="0.25">
      <c r="A57" s="12" t="s">
        <v>64</v>
      </c>
      <c r="B57" s="94" t="s">
        <v>32</v>
      </c>
      <c r="C57" s="227"/>
      <c r="D57" s="132" t="s">
        <v>324</v>
      </c>
      <c r="E57" s="133" t="s">
        <v>200</v>
      </c>
      <c r="F57" s="227"/>
      <c r="G57" s="136" t="s">
        <v>366</v>
      </c>
      <c r="H57" s="131">
        <f>SUM('приложение 6'!H57,'приложение 6'!I57,'приложение 6'!J57,'приложение 6'!K57,'приложение 6'!L57)</f>
        <v>0</v>
      </c>
    </row>
    <row r="58" spans="1:8" ht="60.75" customHeight="1" x14ac:dyDescent="0.25">
      <c r="A58" s="12" t="s">
        <v>65</v>
      </c>
      <c r="B58" s="94" t="s">
        <v>34</v>
      </c>
      <c r="C58" s="227"/>
      <c r="D58" s="132" t="s">
        <v>324</v>
      </c>
      <c r="E58" s="133" t="s">
        <v>200</v>
      </c>
      <c r="F58" s="227"/>
      <c r="G58" s="137" t="s">
        <v>366</v>
      </c>
      <c r="H58" s="138">
        <f>SUM('приложение 6'!H58,'приложение 6'!I58,'приложение 6'!J58,'приложение 6'!K58,'приложение 6'!L58)</f>
        <v>59.9</v>
      </c>
    </row>
    <row r="59" spans="1:8" ht="36" customHeight="1" x14ac:dyDescent="0.25">
      <c r="A59" s="172" t="s">
        <v>388</v>
      </c>
      <c r="B59" s="154" t="s">
        <v>382</v>
      </c>
      <c r="C59" s="227"/>
      <c r="D59" s="132" t="s">
        <v>398</v>
      </c>
      <c r="E59" s="133" t="s">
        <v>200</v>
      </c>
      <c r="F59" s="227"/>
      <c r="G59" s="137" t="s">
        <v>366</v>
      </c>
      <c r="H59" s="138">
        <f>SUM('приложение 6'!H59,'приложение 6'!I59,'приложение 6'!J59,'приложение 6'!K59,'приложение 6'!L59)</f>
        <v>100</v>
      </c>
    </row>
    <row r="60" spans="1:8" ht="66" customHeight="1" x14ac:dyDescent="0.25">
      <c r="A60" s="172" t="s">
        <v>389</v>
      </c>
      <c r="B60" s="154" t="s">
        <v>383</v>
      </c>
      <c r="C60" s="228"/>
      <c r="D60" s="132" t="s">
        <v>398</v>
      </c>
      <c r="E60" s="133" t="s">
        <v>200</v>
      </c>
      <c r="F60" s="228"/>
      <c r="G60" s="137" t="s">
        <v>366</v>
      </c>
      <c r="H60" s="138">
        <f>SUM('приложение 6'!H60,'приложение 6'!I60,'приложение 6'!J60,'приложение 6'!K60,'приложение 6'!L60)</f>
        <v>0</v>
      </c>
    </row>
    <row r="61" spans="1:8" ht="33" customHeight="1" x14ac:dyDescent="0.25">
      <c r="A61" s="238" t="s">
        <v>106</v>
      </c>
      <c r="B61" s="239"/>
      <c r="C61" s="94"/>
      <c r="D61" s="132" t="s">
        <v>199</v>
      </c>
      <c r="E61" s="133" t="s">
        <v>200</v>
      </c>
      <c r="F61" s="125"/>
      <c r="G61" s="135" t="s">
        <v>370</v>
      </c>
      <c r="H61" s="131">
        <f>SUM('приложение 6'!H61,'приложение 6'!I61,'приложение 6'!J61,'приложение 6'!K61,'приложение 6'!L61)</f>
        <v>0</v>
      </c>
    </row>
    <row r="62" spans="1:8" ht="169.5" customHeight="1" x14ac:dyDescent="0.25">
      <c r="A62" s="95" t="s">
        <v>66</v>
      </c>
      <c r="B62" s="56" t="s">
        <v>67</v>
      </c>
      <c r="C62" s="216" t="s">
        <v>14</v>
      </c>
      <c r="D62" s="132" t="s">
        <v>199</v>
      </c>
      <c r="E62" s="133" t="s">
        <v>200</v>
      </c>
      <c r="F62" s="127" t="s">
        <v>231</v>
      </c>
      <c r="G62" s="135" t="s">
        <v>369</v>
      </c>
      <c r="H62" s="131">
        <f>SUM('приложение 6'!H62,'приложение 6'!I62,'приложение 6'!J62,'приложение 6'!K62,'приложение 6'!L62)</f>
        <v>1718.37</v>
      </c>
    </row>
    <row r="63" spans="1:8" ht="45.75" customHeight="1" x14ac:dyDescent="0.25">
      <c r="A63" s="95" t="s">
        <v>136</v>
      </c>
      <c r="B63" s="56" t="s">
        <v>21</v>
      </c>
      <c r="C63" s="217"/>
      <c r="D63" s="132" t="s">
        <v>199</v>
      </c>
      <c r="E63" s="133" t="s">
        <v>199</v>
      </c>
      <c r="F63" s="312" t="s">
        <v>236</v>
      </c>
      <c r="G63" s="136" t="s">
        <v>368</v>
      </c>
      <c r="H63" s="131">
        <f>SUM('приложение 6'!H63,'приложение 6'!I63,'приложение 6'!J63,'приложение 6'!K63,'приложение 6'!L63)</f>
        <v>626.85</v>
      </c>
    </row>
    <row r="64" spans="1:8" ht="90" customHeight="1" x14ac:dyDescent="0.25">
      <c r="A64" s="95" t="s">
        <v>321</v>
      </c>
      <c r="B64" s="94" t="s">
        <v>25</v>
      </c>
      <c r="C64" s="217"/>
      <c r="D64" s="132" t="s">
        <v>199</v>
      </c>
      <c r="E64" s="133" t="s">
        <v>199</v>
      </c>
      <c r="F64" s="313"/>
      <c r="G64" s="136" t="s">
        <v>368</v>
      </c>
      <c r="H64" s="131">
        <f>SUM('приложение 6'!H64,'приложение 6'!I64,'приложение 6'!J64,'приложение 6'!K64,'приложение 6'!L64)</f>
        <v>390</v>
      </c>
    </row>
    <row r="65" spans="1:8" ht="74.25" customHeight="1" x14ac:dyDescent="0.25">
      <c r="A65" s="95" t="s">
        <v>322</v>
      </c>
      <c r="B65" s="94" t="s">
        <v>29</v>
      </c>
      <c r="C65" s="217"/>
      <c r="D65" s="132" t="s">
        <v>199</v>
      </c>
      <c r="E65" s="133" t="s">
        <v>199</v>
      </c>
      <c r="F65" s="313"/>
      <c r="G65" s="136" t="s">
        <v>368</v>
      </c>
      <c r="H65" s="131">
        <f>SUM('приложение 6'!H65,'приложение 6'!I65,'приложение 6'!J65,'приложение 6'!K65,'приложение 6'!L65)</f>
        <v>219.102</v>
      </c>
    </row>
    <row r="66" spans="1:8" ht="91.5" customHeight="1" x14ac:dyDescent="0.25">
      <c r="A66" s="95" t="s">
        <v>137</v>
      </c>
      <c r="B66" s="94" t="s">
        <v>69</v>
      </c>
      <c r="C66" s="217"/>
      <c r="D66" s="132" t="s">
        <v>199</v>
      </c>
      <c r="E66" s="133" t="s">
        <v>199</v>
      </c>
      <c r="F66" s="314"/>
      <c r="G66" s="136" t="s">
        <v>368</v>
      </c>
      <c r="H66" s="131">
        <f>SUM('приложение 6'!H66,'приложение 6'!I66,'приложение 6'!J66,'приложение 6'!K66,'приложение 6'!L66)</f>
        <v>1406.09</v>
      </c>
    </row>
    <row r="67" spans="1:8" ht="123" customHeight="1" x14ac:dyDescent="0.25">
      <c r="A67" s="95" t="s">
        <v>323</v>
      </c>
      <c r="B67" s="94" t="s">
        <v>34</v>
      </c>
      <c r="C67" s="217"/>
      <c r="D67" s="132" t="s">
        <v>199</v>
      </c>
      <c r="E67" s="133" t="s">
        <v>199</v>
      </c>
      <c r="F67" s="127" t="s">
        <v>374</v>
      </c>
      <c r="G67" s="136" t="s">
        <v>368</v>
      </c>
      <c r="H67" s="131">
        <f>SUM('приложение 6'!H67,'приложение 6'!I67,'приложение 6'!J67,'приложение 6'!K67,'приложение 6'!L67)</f>
        <v>1135.1300000000001</v>
      </c>
    </row>
    <row r="68" spans="1:8" ht="54.75" customHeight="1" x14ac:dyDescent="0.25">
      <c r="A68" s="95" t="s">
        <v>138</v>
      </c>
      <c r="B68" s="94" t="s">
        <v>140</v>
      </c>
      <c r="C68" s="217"/>
      <c r="D68" s="132" t="s">
        <v>199</v>
      </c>
      <c r="E68" s="133" t="s">
        <v>199</v>
      </c>
      <c r="F68" s="127" t="s">
        <v>259</v>
      </c>
      <c r="G68" s="136" t="s">
        <v>367</v>
      </c>
      <c r="H68" s="131">
        <f>SUM('приложение 6'!H68,'приложение 6'!I68,'приложение 6'!J68,'приложение 6'!K68,'приложение 6'!L68)</f>
        <v>0</v>
      </c>
    </row>
    <row r="69" spans="1:8" ht="183.75" customHeight="1" x14ac:dyDescent="0.25">
      <c r="A69" s="97" t="s">
        <v>139</v>
      </c>
      <c r="B69" s="94" t="s">
        <v>68</v>
      </c>
      <c r="C69" s="218"/>
      <c r="D69" s="128" t="s">
        <v>199</v>
      </c>
      <c r="E69" s="129" t="s">
        <v>200</v>
      </c>
      <c r="F69" s="127" t="s">
        <v>263</v>
      </c>
      <c r="G69" s="135" t="s">
        <v>371</v>
      </c>
      <c r="H69" s="131">
        <f>SUM('приложение 6'!H69,'приложение 6'!I69,'приложение 6'!J69,'приложение 6'!K69,'приложение 6'!L69)</f>
        <v>41288.629999999997</v>
      </c>
    </row>
  </sheetData>
  <mergeCells count="19">
    <mergeCell ref="G1:H1"/>
    <mergeCell ref="A3:H4"/>
    <mergeCell ref="A6:A7"/>
    <mergeCell ref="B6:B7"/>
    <mergeCell ref="C6:C7"/>
    <mergeCell ref="F6:F7"/>
    <mergeCell ref="G6:G7"/>
    <mergeCell ref="H6:H7"/>
    <mergeCell ref="C49:C60"/>
    <mergeCell ref="F49:F60"/>
    <mergeCell ref="F63:F66"/>
    <mergeCell ref="C62:C69"/>
    <mergeCell ref="A61:B61"/>
    <mergeCell ref="C39:C48"/>
    <mergeCell ref="C22:C36"/>
    <mergeCell ref="F22:F36"/>
    <mergeCell ref="C10:C21"/>
    <mergeCell ref="F37:F48"/>
    <mergeCell ref="F10:F19"/>
  </mergeCells>
  <pageMargins left="0.31496062992125984" right="0.31496062992125984" top="0.55118110236220474" bottom="0.55118110236220474" header="0.11811023622047245" footer="0.11811023622047245"/>
  <pageSetup paperSize="9" scale="75" firstPageNumber="90" orientation="portrait" useFirstPageNumber="1" verticalDpi="0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H9" sqref="H9"/>
    </sheetView>
  </sheetViews>
  <sheetFormatPr defaultRowHeight="15" x14ac:dyDescent="0.25"/>
  <cols>
    <col min="1" max="1" width="5.42578125" customWidth="1"/>
    <col min="2" max="2" width="26.85546875" style="109" customWidth="1"/>
    <col min="3" max="3" width="17" style="109" customWidth="1"/>
    <col min="4" max="5" width="14" style="109" customWidth="1"/>
    <col min="6" max="6" width="15" style="109" customWidth="1"/>
    <col min="7" max="7" width="20" style="126" customWidth="1"/>
    <col min="8" max="8" width="11.7109375" style="173" customWidth="1"/>
    <col min="9" max="9" width="10.42578125" style="173" customWidth="1"/>
    <col min="10" max="10" width="11.5703125" style="173" customWidth="1"/>
  </cols>
  <sheetData>
    <row r="1" spans="1:10" ht="15.75" customHeight="1" x14ac:dyDescent="0.25">
      <c r="A1" s="158"/>
      <c r="B1" s="61"/>
      <c r="C1" s="61"/>
      <c r="D1" s="61"/>
      <c r="E1" s="61"/>
      <c r="F1" s="159"/>
      <c r="G1" s="328" t="s">
        <v>372</v>
      </c>
      <c r="H1" s="328"/>
      <c r="I1" s="328"/>
      <c r="J1" s="328"/>
    </row>
    <row r="2" spans="1:10" ht="15.75" x14ac:dyDescent="0.25">
      <c r="A2" s="158"/>
      <c r="B2" s="61"/>
      <c r="C2" s="61"/>
      <c r="D2" s="61"/>
      <c r="E2" s="61"/>
      <c r="F2" s="61"/>
      <c r="G2" s="122"/>
      <c r="H2" s="61"/>
    </row>
    <row r="3" spans="1:10" x14ac:dyDescent="0.25">
      <c r="A3" s="316" t="s">
        <v>407</v>
      </c>
      <c r="B3" s="317"/>
      <c r="C3" s="317"/>
      <c r="D3" s="317"/>
      <c r="E3" s="317"/>
      <c r="F3" s="317"/>
      <c r="G3" s="317"/>
      <c r="H3" s="317"/>
    </row>
    <row r="4" spans="1:10" x14ac:dyDescent="0.25">
      <c r="A4" s="318"/>
      <c r="B4" s="318"/>
      <c r="C4" s="318"/>
      <c r="D4" s="318"/>
      <c r="E4" s="318"/>
      <c r="F4" s="318"/>
      <c r="G4" s="318"/>
      <c r="H4" s="318"/>
    </row>
    <row r="5" spans="1:10" ht="15.75" x14ac:dyDescent="0.25">
      <c r="A5" s="100"/>
      <c r="B5" s="107"/>
      <c r="C5" s="107"/>
      <c r="D5" s="107"/>
      <c r="E5" s="107"/>
      <c r="F5" s="107"/>
      <c r="G5" s="123"/>
      <c r="H5" s="107"/>
    </row>
    <row r="6" spans="1:10" ht="15" customHeight="1" x14ac:dyDescent="0.25">
      <c r="A6" s="319" t="s">
        <v>1</v>
      </c>
      <c r="B6" s="321" t="s">
        <v>327</v>
      </c>
      <c r="C6" s="323" t="s">
        <v>303</v>
      </c>
      <c r="D6" s="116" t="s">
        <v>189</v>
      </c>
      <c r="E6" s="117"/>
      <c r="F6" s="325" t="s">
        <v>328</v>
      </c>
      <c r="G6" s="325" t="s">
        <v>329</v>
      </c>
      <c r="H6" s="327" t="s">
        <v>350</v>
      </c>
      <c r="I6" s="329"/>
      <c r="J6" s="329"/>
    </row>
    <row r="7" spans="1:10" ht="90" x14ac:dyDescent="0.25">
      <c r="A7" s="320"/>
      <c r="B7" s="322"/>
      <c r="C7" s="324"/>
      <c r="D7" s="118" t="s">
        <v>330</v>
      </c>
      <c r="E7" s="118" t="s">
        <v>331</v>
      </c>
      <c r="F7" s="326"/>
      <c r="G7" s="326"/>
      <c r="H7" s="174">
        <v>2017</v>
      </c>
      <c r="I7" s="175">
        <v>2018</v>
      </c>
      <c r="J7" s="175">
        <v>2019</v>
      </c>
    </row>
    <row r="8" spans="1:10" ht="15.75" x14ac:dyDescent="0.25">
      <c r="A8" s="156">
        <v>1</v>
      </c>
      <c r="B8" s="47">
        <v>2</v>
      </c>
      <c r="C8" s="47">
        <v>3</v>
      </c>
      <c r="D8" s="119">
        <v>4</v>
      </c>
      <c r="E8" s="119">
        <v>5</v>
      </c>
      <c r="F8" s="120">
        <v>6</v>
      </c>
      <c r="G8" s="160">
        <v>7</v>
      </c>
      <c r="H8" s="119">
        <v>8</v>
      </c>
      <c r="I8" s="43">
        <v>9</v>
      </c>
      <c r="J8" s="43">
        <v>10</v>
      </c>
    </row>
    <row r="9" spans="1:10" ht="120" x14ac:dyDescent="0.25">
      <c r="A9" s="6"/>
      <c r="B9" s="162" t="s">
        <v>13</v>
      </c>
      <c r="C9" s="162" t="s">
        <v>14</v>
      </c>
      <c r="D9" s="128" t="s">
        <v>199</v>
      </c>
      <c r="E9" s="129" t="s">
        <v>200</v>
      </c>
      <c r="F9" s="118" t="s">
        <v>373</v>
      </c>
      <c r="G9" s="130" t="s">
        <v>404</v>
      </c>
      <c r="H9" s="131">
        <f>'приложение 6'!J5</f>
        <v>107244.20999999999</v>
      </c>
      <c r="I9" s="131">
        <f>'приложение 6'!K5</f>
        <v>96611</v>
      </c>
      <c r="J9" s="131">
        <f>'приложение 6'!L5</f>
        <v>93311</v>
      </c>
    </row>
    <row r="10" spans="1:10" ht="75" customHeight="1" x14ac:dyDescent="0.25">
      <c r="A10" s="157">
        <v>1</v>
      </c>
      <c r="B10" s="154" t="s">
        <v>16</v>
      </c>
      <c r="C10" s="226" t="s">
        <v>14</v>
      </c>
      <c r="D10" s="132" t="s">
        <v>199</v>
      </c>
      <c r="E10" s="133" t="s">
        <v>200</v>
      </c>
      <c r="F10" s="323" t="s">
        <v>378</v>
      </c>
      <c r="G10" s="130" t="s">
        <v>403</v>
      </c>
      <c r="H10" s="131">
        <f>'приложение 6'!J6</f>
        <v>52459.350000000006</v>
      </c>
      <c r="I10" s="131">
        <f>'приложение 6'!K6</f>
        <v>47873</v>
      </c>
      <c r="J10" s="131">
        <f>'приложение 6'!L6</f>
        <v>45283</v>
      </c>
    </row>
    <row r="11" spans="1:10" ht="75" x14ac:dyDescent="0.25">
      <c r="A11" s="10" t="s">
        <v>18</v>
      </c>
      <c r="B11" s="108" t="s">
        <v>19</v>
      </c>
      <c r="C11" s="227"/>
      <c r="D11" s="132" t="s">
        <v>199</v>
      </c>
      <c r="E11" s="133" t="s">
        <v>200</v>
      </c>
      <c r="F11" s="331"/>
      <c r="G11" s="134" t="s">
        <v>405</v>
      </c>
      <c r="H11" s="131">
        <f>'приложение 6'!J7</f>
        <v>0</v>
      </c>
      <c r="I11" s="131">
        <f>'приложение 6'!K7</f>
        <v>0</v>
      </c>
      <c r="J11" s="131">
        <f>'приложение 6'!L7</f>
        <v>0</v>
      </c>
    </row>
    <row r="12" spans="1:10" ht="45" x14ac:dyDescent="0.25">
      <c r="A12" s="12" t="s">
        <v>20</v>
      </c>
      <c r="B12" s="56" t="s">
        <v>21</v>
      </c>
      <c r="C12" s="227"/>
      <c r="D12" s="132" t="s">
        <v>324</v>
      </c>
      <c r="E12" s="133" t="s">
        <v>200</v>
      </c>
      <c r="F12" s="331"/>
      <c r="G12" s="134" t="s">
        <v>355</v>
      </c>
      <c r="H12" s="131">
        <f>'приложение 6'!J8</f>
        <v>47658</v>
      </c>
      <c r="I12" s="131">
        <f>'приложение 6'!K8</f>
        <v>47453</v>
      </c>
      <c r="J12" s="131">
        <f>'приложение 6'!L8</f>
        <v>45283</v>
      </c>
    </row>
    <row r="13" spans="1:10" ht="45" x14ac:dyDescent="0.25">
      <c r="A13" s="12" t="s">
        <v>22</v>
      </c>
      <c r="B13" s="154" t="s">
        <v>204</v>
      </c>
      <c r="C13" s="227"/>
      <c r="D13" s="132" t="s">
        <v>324</v>
      </c>
      <c r="E13" s="133" t="s">
        <v>200</v>
      </c>
      <c r="F13" s="331"/>
      <c r="G13" s="134" t="s">
        <v>355</v>
      </c>
      <c r="H13" s="131">
        <f>'приложение 6'!J9</f>
        <v>873.279</v>
      </c>
      <c r="I13" s="131">
        <f>'приложение 6'!K9</f>
        <v>0</v>
      </c>
      <c r="J13" s="131">
        <f>'приложение 6'!L9</f>
        <v>0</v>
      </c>
    </row>
    <row r="14" spans="1:10" ht="45" x14ac:dyDescent="0.25">
      <c r="A14" s="12" t="s">
        <v>24</v>
      </c>
      <c r="B14" s="154" t="s">
        <v>208</v>
      </c>
      <c r="C14" s="227"/>
      <c r="D14" s="132" t="s">
        <v>324</v>
      </c>
      <c r="E14" s="133" t="s">
        <v>200</v>
      </c>
      <c r="F14" s="331"/>
      <c r="G14" s="134" t="s">
        <v>355</v>
      </c>
      <c r="H14" s="131">
        <f>'приложение 6'!J10</f>
        <v>0</v>
      </c>
      <c r="I14" s="131">
        <f>'приложение 6'!K10</f>
        <v>0</v>
      </c>
      <c r="J14" s="131">
        <f>'приложение 6'!L10</f>
        <v>0</v>
      </c>
    </row>
    <row r="15" spans="1:10" ht="120" x14ac:dyDescent="0.25">
      <c r="A15" s="12" t="s">
        <v>26</v>
      </c>
      <c r="B15" s="154" t="s">
        <v>206</v>
      </c>
      <c r="C15" s="227"/>
      <c r="D15" s="132" t="s">
        <v>324</v>
      </c>
      <c r="E15" s="133" t="s">
        <v>200</v>
      </c>
      <c r="F15" s="331"/>
      <c r="G15" s="134" t="s">
        <v>355</v>
      </c>
      <c r="H15" s="131">
        <f>'приложение 6'!J11</f>
        <v>0</v>
      </c>
      <c r="I15" s="131">
        <f>'приложение 6'!K11</f>
        <v>0</v>
      </c>
      <c r="J15" s="131">
        <f>'приложение 6'!L11</f>
        <v>0</v>
      </c>
    </row>
    <row r="16" spans="1:10" ht="45" x14ac:dyDescent="0.25">
      <c r="A16" s="12" t="s">
        <v>28</v>
      </c>
      <c r="B16" s="154" t="s">
        <v>207</v>
      </c>
      <c r="C16" s="227"/>
      <c r="D16" s="132" t="s">
        <v>324</v>
      </c>
      <c r="E16" s="133" t="s">
        <v>200</v>
      </c>
      <c r="F16" s="331"/>
      <c r="G16" s="134" t="s">
        <v>355</v>
      </c>
      <c r="H16" s="131">
        <f>'приложение 6'!J12</f>
        <v>0</v>
      </c>
      <c r="I16" s="131">
        <f>'приложение 6'!K12</f>
        <v>0</v>
      </c>
      <c r="J16" s="131">
        <f>'приложение 6'!L12</f>
        <v>0</v>
      </c>
    </row>
    <row r="17" spans="1:10" ht="60" x14ac:dyDescent="0.25">
      <c r="A17" s="12" t="s">
        <v>30</v>
      </c>
      <c r="B17" s="154" t="s">
        <v>209</v>
      </c>
      <c r="C17" s="227"/>
      <c r="D17" s="132" t="s">
        <v>324</v>
      </c>
      <c r="E17" s="133" t="s">
        <v>200</v>
      </c>
      <c r="F17" s="331"/>
      <c r="G17" s="135" t="s">
        <v>355</v>
      </c>
      <c r="H17" s="131">
        <f>'приложение 6'!J13</f>
        <v>0</v>
      </c>
      <c r="I17" s="131">
        <f>'приложение 6'!K13</f>
        <v>0</v>
      </c>
      <c r="J17" s="131">
        <f>'приложение 6'!L13</f>
        <v>0</v>
      </c>
    </row>
    <row r="18" spans="1:10" ht="105" x14ac:dyDescent="0.25">
      <c r="A18" s="12" t="s">
        <v>31</v>
      </c>
      <c r="B18" s="154" t="s">
        <v>32</v>
      </c>
      <c r="C18" s="227"/>
      <c r="D18" s="132" t="s">
        <v>324</v>
      </c>
      <c r="E18" s="133" t="s">
        <v>200</v>
      </c>
      <c r="F18" s="331"/>
      <c r="G18" s="130" t="s">
        <v>355</v>
      </c>
      <c r="H18" s="131">
        <f>'приложение 6'!J14</f>
        <v>1534.0709999999999</v>
      </c>
      <c r="I18" s="131">
        <f>'приложение 6'!K14</f>
        <v>0</v>
      </c>
      <c r="J18" s="131">
        <f>'приложение 6'!L14</f>
        <v>0</v>
      </c>
    </row>
    <row r="19" spans="1:10" ht="60" x14ac:dyDescent="0.25">
      <c r="A19" s="12" t="s">
        <v>33</v>
      </c>
      <c r="B19" s="154" t="s">
        <v>34</v>
      </c>
      <c r="C19" s="227"/>
      <c r="D19" s="128" t="s">
        <v>324</v>
      </c>
      <c r="E19" s="128" t="s">
        <v>200</v>
      </c>
      <c r="F19" s="331"/>
      <c r="G19" s="134" t="s">
        <v>355</v>
      </c>
      <c r="H19" s="131">
        <f>'приложение 6'!J15</f>
        <v>0</v>
      </c>
      <c r="I19" s="131">
        <f>'приложение 6'!K15</f>
        <v>0</v>
      </c>
      <c r="J19" s="131">
        <f>'приложение 6'!L15</f>
        <v>0</v>
      </c>
    </row>
    <row r="20" spans="1:10" ht="31.5" x14ac:dyDescent="0.25">
      <c r="A20" s="12" t="s">
        <v>380</v>
      </c>
      <c r="B20" s="157" t="s">
        <v>382</v>
      </c>
      <c r="C20" s="227"/>
      <c r="D20" s="128" t="s">
        <v>398</v>
      </c>
      <c r="E20" s="128" t="s">
        <v>200</v>
      </c>
      <c r="F20" s="331"/>
      <c r="G20" s="134" t="s">
        <v>355</v>
      </c>
      <c r="H20" s="131">
        <f>'приложение 6'!J16</f>
        <v>2090</v>
      </c>
      <c r="I20" s="131">
        <f>'приложение 6'!K16</f>
        <v>420</v>
      </c>
      <c r="J20" s="131">
        <f>'приложение 6'!L16</f>
        <v>0</v>
      </c>
    </row>
    <row r="21" spans="1:10" ht="78.75" x14ac:dyDescent="0.25">
      <c r="A21" s="12" t="s">
        <v>381</v>
      </c>
      <c r="B21" s="157" t="s">
        <v>383</v>
      </c>
      <c r="C21" s="228"/>
      <c r="D21" s="128" t="s">
        <v>398</v>
      </c>
      <c r="E21" s="128" t="s">
        <v>200</v>
      </c>
      <c r="F21" s="324"/>
      <c r="G21" s="134" t="s">
        <v>355</v>
      </c>
      <c r="H21" s="131">
        <f>'приложение 6'!J17</f>
        <v>0</v>
      </c>
      <c r="I21" s="131">
        <f>'приложение 6'!K17</f>
        <v>0</v>
      </c>
      <c r="J21" s="131">
        <f>'приложение 6'!L17</f>
        <v>0</v>
      </c>
    </row>
    <row r="22" spans="1:10" ht="30" x14ac:dyDescent="0.25">
      <c r="A22" s="10">
        <v>2</v>
      </c>
      <c r="B22" s="154" t="s">
        <v>35</v>
      </c>
      <c r="C22" s="226" t="s">
        <v>14</v>
      </c>
      <c r="D22" s="132" t="s">
        <v>199</v>
      </c>
      <c r="E22" s="133" t="s">
        <v>200</v>
      </c>
      <c r="F22" s="226" t="s">
        <v>377</v>
      </c>
      <c r="G22" s="134" t="s">
        <v>402</v>
      </c>
      <c r="H22" s="131">
        <f>'приложение 6'!J18</f>
        <v>304</v>
      </c>
      <c r="I22" s="131">
        <f>'приложение 6'!K18</f>
        <v>0</v>
      </c>
      <c r="J22" s="131">
        <f>'приложение 6'!L18</f>
        <v>0</v>
      </c>
    </row>
    <row r="23" spans="1:10" ht="75" x14ac:dyDescent="0.25">
      <c r="A23" s="10" t="s">
        <v>36</v>
      </c>
      <c r="B23" s="108" t="s">
        <v>19</v>
      </c>
      <c r="C23" s="227"/>
      <c r="D23" s="132" t="s">
        <v>199</v>
      </c>
      <c r="E23" s="133" t="s">
        <v>200</v>
      </c>
      <c r="F23" s="227"/>
      <c r="G23" s="134" t="s">
        <v>360</v>
      </c>
      <c r="H23" s="131">
        <f>'приложение 6'!J19</f>
        <v>20066.759999999998</v>
      </c>
      <c r="I23" s="131">
        <f>'приложение 6'!K19</f>
        <v>17188</v>
      </c>
      <c r="J23" s="131">
        <f>'приложение 6'!L19</f>
        <v>16803</v>
      </c>
    </row>
    <row r="24" spans="1:10" ht="45" x14ac:dyDescent="0.25">
      <c r="A24" s="12" t="s">
        <v>37</v>
      </c>
      <c r="B24" s="56" t="s">
        <v>21</v>
      </c>
      <c r="C24" s="227"/>
      <c r="D24" s="132" t="s">
        <v>324</v>
      </c>
      <c r="E24" s="133" t="s">
        <v>200</v>
      </c>
      <c r="F24" s="227"/>
      <c r="G24" s="134" t="s">
        <v>360</v>
      </c>
      <c r="H24" s="131">
        <f>'приложение 6'!J20</f>
        <v>0</v>
      </c>
      <c r="I24" s="131">
        <f>'приложение 6'!K20</f>
        <v>0</v>
      </c>
      <c r="J24" s="131">
        <f>'приложение 6'!L20</f>
        <v>0</v>
      </c>
    </row>
    <row r="25" spans="1:10" ht="45" x14ac:dyDescent="0.25">
      <c r="A25" s="12" t="s">
        <v>38</v>
      </c>
      <c r="B25" s="154" t="s">
        <v>204</v>
      </c>
      <c r="C25" s="227"/>
      <c r="D25" s="132" t="s">
        <v>324</v>
      </c>
      <c r="E25" s="133" t="s">
        <v>200</v>
      </c>
      <c r="F25" s="227"/>
      <c r="G25" s="134" t="s">
        <v>360</v>
      </c>
      <c r="H25" s="131">
        <f>'приложение 6'!J21</f>
        <v>14743</v>
      </c>
      <c r="I25" s="131">
        <f>'приложение 6'!K21</f>
        <v>16700</v>
      </c>
      <c r="J25" s="131">
        <f>'приложение 6'!L21</f>
        <v>16700</v>
      </c>
    </row>
    <row r="26" spans="1:10" ht="45" x14ac:dyDescent="0.25">
      <c r="A26" s="12" t="s">
        <v>39</v>
      </c>
      <c r="B26" s="154" t="s">
        <v>208</v>
      </c>
      <c r="C26" s="227"/>
      <c r="D26" s="132" t="s">
        <v>324</v>
      </c>
      <c r="E26" s="133" t="s">
        <v>200</v>
      </c>
      <c r="F26" s="227"/>
      <c r="G26" s="134" t="s">
        <v>360</v>
      </c>
      <c r="H26" s="131">
        <f>'приложение 6'!J22</f>
        <v>794.94600000000003</v>
      </c>
      <c r="I26" s="131">
        <f>'приложение 6'!K22</f>
        <v>0</v>
      </c>
      <c r="J26" s="131">
        <f>'приложение 6'!L22</f>
        <v>0</v>
      </c>
    </row>
    <row r="27" spans="1:10" ht="120" x14ac:dyDescent="0.25">
      <c r="A27" s="12" t="s">
        <v>40</v>
      </c>
      <c r="B27" s="154" t="s">
        <v>206</v>
      </c>
      <c r="C27" s="227"/>
      <c r="D27" s="132" t="s">
        <v>324</v>
      </c>
      <c r="E27" s="133" t="s">
        <v>200</v>
      </c>
      <c r="F27" s="227"/>
      <c r="G27" s="134" t="s">
        <v>360</v>
      </c>
      <c r="H27" s="131">
        <f>'приложение 6'!J23</f>
        <v>0</v>
      </c>
      <c r="I27" s="131">
        <f>'приложение 6'!K23</f>
        <v>0</v>
      </c>
      <c r="J27" s="131">
        <f>'приложение 6'!L23</f>
        <v>0</v>
      </c>
    </row>
    <row r="28" spans="1:10" ht="45" x14ac:dyDescent="0.25">
      <c r="A28" s="12" t="s">
        <v>41</v>
      </c>
      <c r="B28" s="154" t="s">
        <v>207</v>
      </c>
      <c r="C28" s="227"/>
      <c r="D28" s="132" t="s">
        <v>324</v>
      </c>
      <c r="E28" s="133" t="s">
        <v>200</v>
      </c>
      <c r="F28" s="227"/>
      <c r="G28" s="134" t="s">
        <v>360</v>
      </c>
      <c r="H28" s="131">
        <f>'приложение 6'!J24</f>
        <v>362</v>
      </c>
      <c r="I28" s="131">
        <f>'приложение 6'!K24</f>
        <v>400</v>
      </c>
      <c r="J28" s="131">
        <f>'приложение 6'!L24</f>
        <v>0</v>
      </c>
    </row>
    <row r="29" spans="1:10" ht="60" x14ac:dyDescent="0.25">
      <c r="A29" s="12" t="s">
        <v>42</v>
      </c>
      <c r="B29" s="154" t="s">
        <v>209</v>
      </c>
      <c r="C29" s="227"/>
      <c r="D29" s="132" t="s">
        <v>324</v>
      </c>
      <c r="E29" s="133" t="s">
        <v>200</v>
      </c>
      <c r="F29" s="227"/>
      <c r="G29" s="134" t="s">
        <v>360</v>
      </c>
      <c r="H29" s="131">
        <f>'приложение 6'!J25</f>
        <v>1575.444</v>
      </c>
      <c r="I29" s="131">
        <f>'приложение 6'!K25</f>
        <v>0</v>
      </c>
      <c r="J29" s="131">
        <f>'приложение 6'!L25</f>
        <v>0</v>
      </c>
    </row>
    <row r="30" spans="1:10" ht="105" x14ac:dyDescent="0.25">
      <c r="A30" s="86" t="s">
        <v>43</v>
      </c>
      <c r="B30" s="66" t="s">
        <v>32</v>
      </c>
      <c r="C30" s="227"/>
      <c r="D30" s="132" t="s">
        <v>324</v>
      </c>
      <c r="E30" s="133" t="s">
        <v>200</v>
      </c>
      <c r="F30" s="227"/>
      <c r="G30" s="134" t="s">
        <v>360</v>
      </c>
      <c r="H30" s="131">
        <f>'приложение 6'!J26</f>
        <v>45</v>
      </c>
      <c r="I30" s="131">
        <f>'приложение 6'!K26</f>
        <v>88</v>
      </c>
      <c r="J30" s="131">
        <f>'приложение 6'!L26</f>
        <v>0</v>
      </c>
    </row>
    <row r="31" spans="1:10" ht="60" x14ac:dyDescent="0.25">
      <c r="A31" s="12" t="s">
        <v>44</v>
      </c>
      <c r="B31" s="154" t="s">
        <v>34</v>
      </c>
      <c r="C31" s="227"/>
      <c r="D31" s="132" t="s">
        <v>324</v>
      </c>
      <c r="E31" s="133" t="s">
        <v>200</v>
      </c>
      <c r="F31" s="227"/>
      <c r="G31" s="134" t="s">
        <v>360</v>
      </c>
      <c r="H31" s="131">
        <f>'приложение 6'!J27</f>
        <v>0</v>
      </c>
      <c r="I31" s="131">
        <f>'приложение 6'!K27</f>
        <v>0</v>
      </c>
      <c r="J31" s="131">
        <f>'приложение 6'!L27</f>
        <v>0</v>
      </c>
    </row>
    <row r="32" spans="1:10" ht="105" x14ac:dyDescent="0.25">
      <c r="A32" s="10" t="s">
        <v>45</v>
      </c>
      <c r="B32" s="154" t="s">
        <v>142</v>
      </c>
      <c r="C32" s="227"/>
      <c r="D32" s="132" t="s">
        <v>199</v>
      </c>
      <c r="E32" s="133" t="s">
        <v>199</v>
      </c>
      <c r="F32" s="227"/>
      <c r="G32" s="134" t="s">
        <v>358</v>
      </c>
      <c r="H32" s="131">
        <f>'приложение 6'!J28</f>
        <v>0</v>
      </c>
      <c r="I32" s="131">
        <f>'приложение 6'!K28</f>
        <v>0</v>
      </c>
      <c r="J32" s="131">
        <f>'приложение 6'!L28</f>
        <v>0</v>
      </c>
    </row>
    <row r="33" spans="1:10" ht="120" x14ac:dyDescent="0.25">
      <c r="A33" s="10" t="s">
        <v>143</v>
      </c>
      <c r="B33" s="154" t="s">
        <v>141</v>
      </c>
      <c r="C33" s="227"/>
      <c r="D33" s="132" t="s">
        <v>199</v>
      </c>
      <c r="E33" s="133" t="s">
        <v>200</v>
      </c>
      <c r="F33" s="227"/>
      <c r="G33" s="130" t="s">
        <v>359</v>
      </c>
      <c r="H33" s="131">
        <f>'приложение 6'!J29</f>
        <v>240</v>
      </c>
      <c r="I33" s="131">
        <f>'приложение 6'!K29</f>
        <v>0</v>
      </c>
      <c r="J33" s="131">
        <f>'приложение 6'!L29</f>
        <v>0</v>
      </c>
    </row>
    <row r="34" spans="1:10" ht="30" x14ac:dyDescent="0.25">
      <c r="A34" s="10" t="s">
        <v>325</v>
      </c>
      <c r="B34" s="56" t="s">
        <v>140</v>
      </c>
      <c r="C34" s="227"/>
      <c r="D34" s="128" t="s">
        <v>324</v>
      </c>
      <c r="E34" s="128" t="s">
        <v>200</v>
      </c>
      <c r="F34" s="227"/>
      <c r="G34" s="134" t="s">
        <v>399</v>
      </c>
      <c r="H34" s="131">
        <f>'приложение 6'!J30</f>
        <v>2000</v>
      </c>
      <c r="I34" s="131">
        <f>'приложение 6'!K30</f>
        <v>0</v>
      </c>
      <c r="J34" s="131">
        <f>'приложение 6'!L30</f>
        <v>0</v>
      </c>
    </row>
    <row r="35" spans="1:10" ht="30" x14ac:dyDescent="0.25">
      <c r="A35" s="10" t="s">
        <v>384</v>
      </c>
      <c r="B35" s="154" t="s">
        <v>382</v>
      </c>
      <c r="C35" s="227"/>
      <c r="D35" s="128" t="s">
        <v>398</v>
      </c>
      <c r="E35" s="128" t="s">
        <v>200</v>
      </c>
      <c r="F35" s="227"/>
      <c r="G35" s="134" t="s">
        <v>360</v>
      </c>
      <c r="H35" s="131">
        <f>'приложение 6'!J31</f>
        <v>0</v>
      </c>
      <c r="I35" s="131">
        <f>'приложение 6'!K31</f>
        <v>0</v>
      </c>
      <c r="J35" s="131">
        <f>'приложение 6'!L31</f>
        <v>0</v>
      </c>
    </row>
    <row r="36" spans="1:10" ht="75" x14ac:dyDescent="0.25">
      <c r="A36" s="10" t="s">
        <v>385</v>
      </c>
      <c r="B36" s="154" t="s">
        <v>383</v>
      </c>
      <c r="C36" s="228"/>
      <c r="D36" s="128" t="s">
        <v>398</v>
      </c>
      <c r="E36" s="128" t="s">
        <v>200</v>
      </c>
      <c r="F36" s="228"/>
      <c r="G36" s="134" t="s">
        <v>360</v>
      </c>
      <c r="H36" s="131">
        <f>'приложение 6'!J32</f>
        <v>0</v>
      </c>
      <c r="I36" s="131">
        <f>'приложение 6'!K32</f>
        <v>0</v>
      </c>
      <c r="J36" s="131">
        <f>'приложение 6'!L32</f>
        <v>0</v>
      </c>
    </row>
    <row r="37" spans="1:10" ht="120" x14ac:dyDescent="0.25">
      <c r="A37" s="157">
        <v>3</v>
      </c>
      <c r="B37" s="154" t="s">
        <v>46</v>
      </c>
      <c r="C37" s="154" t="s">
        <v>14</v>
      </c>
      <c r="D37" s="132" t="s">
        <v>199</v>
      </c>
      <c r="E37" s="133" t="s">
        <v>200</v>
      </c>
      <c r="F37" s="226" t="s">
        <v>376</v>
      </c>
      <c r="G37" s="134" t="s">
        <v>361</v>
      </c>
      <c r="H37" s="131">
        <f>'приложение 6'!J33</f>
        <v>48.5</v>
      </c>
      <c r="I37" s="131">
        <f>'приложение 6'!K33</f>
        <v>0</v>
      </c>
      <c r="J37" s="131">
        <f>'приложение 6'!L33</f>
        <v>103</v>
      </c>
    </row>
    <row r="38" spans="1:10" ht="120" x14ac:dyDescent="0.25">
      <c r="A38" s="10" t="s">
        <v>47</v>
      </c>
      <c r="B38" s="108" t="s">
        <v>19</v>
      </c>
      <c r="C38" s="153" t="s">
        <v>14</v>
      </c>
      <c r="D38" s="132" t="s">
        <v>199</v>
      </c>
      <c r="E38" s="133" t="s">
        <v>200</v>
      </c>
      <c r="F38" s="227"/>
      <c r="G38" s="134" t="s">
        <v>362</v>
      </c>
      <c r="H38" s="131">
        <f>'приложение 6'!J34</f>
        <v>257.87</v>
      </c>
      <c r="I38" s="131">
        <f>'приложение 6'!K34</f>
        <v>0</v>
      </c>
      <c r="J38" s="131">
        <f>'приложение 6'!L34</f>
        <v>0</v>
      </c>
    </row>
    <row r="39" spans="1:10" ht="45" x14ac:dyDescent="0.25">
      <c r="A39" s="12" t="s">
        <v>48</v>
      </c>
      <c r="B39" s="56" t="s">
        <v>21</v>
      </c>
      <c r="C39" s="226" t="s">
        <v>14</v>
      </c>
      <c r="D39" s="132" t="s">
        <v>324</v>
      </c>
      <c r="E39" s="133" t="s">
        <v>200</v>
      </c>
      <c r="F39" s="227"/>
      <c r="G39" s="134" t="s">
        <v>363</v>
      </c>
      <c r="H39" s="131">
        <f>'приложение 6'!J35</f>
        <v>7579.5</v>
      </c>
      <c r="I39" s="131">
        <f>'приложение 6'!K35</f>
        <v>6555</v>
      </c>
      <c r="J39" s="131">
        <f>'приложение 6'!L35</f>
        <v>6370</v>
      </c>
    </row>
    <row r="40" spans="1:10" ht="90" x14ac:dyDescent="0.25">
      <c r="A40" s="12" t="s">
        <v>49</v>
      </c>
      <c r="B40" s="154" t="s">
        <v>23</v>
      </c>
      <c r="C40" s="227"/>
      <c r="D40" s="132" t="s">
        <v>324</v>
      </c>
      <c r="E40" s="133" t="s">
        <v>200</v>
      </c>
      <c r="F40" s="227"/>
      <c r="G40" s="128" t="s">
        <v>363</v>
      </c>
      <c r="H40" s="131">
        <f>'приложение 6'!J36</f>
        <v>0</v>
      </c>
      <c r="I40" s="131">
        <f>'приложение 6'!K36</f>
        <v>0</v>
      </c>
      <c r="J40" s="131">
        <f>'приложение 6'!L36</f>
        <v>0</v>
      </c>
    </row>
    <row r="41" spans="1:10" ht="90" x14ac:dyDescent="0.25">
      <c r="A41" s="12" t="s">
        <v>50</v>
      </c>
      <c r="B41" s="66" t="s">
        <v>25</v>
      </c>
      <c r="C41" s="227"/>
      <c r="D41" s="132" t="s">
        <v>324</v>
      </c>
      <c r="E41" s="133" t="s">
        <v>200</v>
      </c>
      <c r="F41" s="227"/>
      <c r="G41" s="128" t="s">
        <v>363</v>
      </c>
      <c r="H41" s="131">
        <f>'приложение 6'!J37</f>
        <v>6430</v>
      </c>
      <c r="I41" s="131">
        <f>'приложение 6'!K37</f>
        <v>6300</v>
      </c>
      <c r="J41" s="131">
        <f>'приложение 6'!L37</f>
        <v>6300</v>
      </c>
    </row>
    <row r="42" spans="1:10" ht="150" x14ac:dyDescent="0.25">
      <c r="A42" s="12" t="s">
        <v>51</v>
      </c>
      <c r="B42" s="154" t="s">
        <v>27</v>
      </c>
      <c r="C42" s="227"/>
      <c r="D42" s="132" t="s">
        <v>324</v>
      </c>
      <c r="E42" s="133" t="s">
        <v>200</v>
      </c>
      <c r="F42" s="227"/>
      <c r="G42" s="128" t="s">
        <v>363</v>
      </c>
      <c r="H42" s="131">
        <f>'приложение 6'!J38</f>
        <v>1009.5</v>
      </c>
      <c r="I42" s="131">
        <f>'приложение 6'!K38</f>
        <v>180</v>
      </c>
      <c r="J42" s="131">
        <f>'приложение 6'!L38</f>
        <v>0</v>
      </c>
    </row>
    <row r="43" spans="1:10" ht="90" x14ac:dyDescent="0.25">
      <c r="A43" s="12" t="s">
        <v>52</v>
      </c>
      <c r="B43" s="154" t="s">
        <v>29</v>
      </c>
      <c r="C43" s="227"/>
      <c r="D43" s="132" t="s">
        <v>324</v>
      </c>
      <c r="E43" s="133" t="s">
        <v>200</v>
      </c>
      <c r="F43" s="227"/>
      <c r="G43" s="128" t="s">
        <v>363</v>
      </c>
      <c r="H43" s="131">
        <f>'приложение 6'!J39</f>
        <v>0</v>
      </c>
      <c r="I43" s="131">
        <f>'приложение 6'!K39</f>
        <v>0</v>
      </c>
      <c r="J43" s="131">
        <f>'приложение 6'!L39</f>
        <v>0</v>
      </c>
    </row>
    <row r="44" spans="1:10" ht="90" x14ac:dyDescent="0.25">
      <c r="A44" s="12" t="s">
        <v>53</v>
      </c>
      <c r="B44" s="66" t="s">
        <v>69</v>
      </c>
      <c r="C44" s="227"/>
      <c r="D44" s="132" t="s">
        <v>324</v>
      </c>
      <c r="E44" s="133" t="s">
        <v>200</v>
      </c>
      <c r="F44" s="227"/>
      <c r="G44" s="128" t="s">
        <v>363</v>
      </c>
      <c r="H44" s="131">
        <f>'приложение 6'!J40</f>
        <v>0</v>
      </c>
      <c r="I44" s="131">
        <f>'приложение 6'!K40</f>
        <v>0</v>
      </c>
      <c r="J44" s="131">
        <f>'приложение 6'!L40</f>
        <v>0</v>
      </c>
    </row>
    <row r="45" spans="1:10" ht="105" x14ac:dyDescent="0.25">
      <c r="A45" s="12" t="s">
        <v>54</v>
      </c>
      <c r="B45" s="66" t="s">
        <v>32</v>
      </c>
      <c r="C45" s="227"/>
      <c r="D45" s="132" t="s">
        <v>324</v>
      </c>
      <c r="E45" s="133" t="s">
        <v>200</v>
      </c>
      <c r="F45" s="227"/>
      <c r="G45" s="136" t="s">
        <v>363</v>
      </c>
      <c r="H45" s="131">
        <f>'приложение 6'!J41</f>
        <v>0</v>
      </c>
      <c r="I45" s="131">
        <f>'приложение 6'!K41</f>
        <v>0</v>
      </c>
      <c r="J45" s="131">
        <f>'приложение 6'!L41</f>
        <v>0</v>
      </c>
    </row>
    <row r="46" spans="1:10" ht="60" x14ac:dyDescent="0.25">
      <c r="A46" s="12" t="s">
        <v>55</v>
      </c>
      <c r="B46" s="154" t="s">
        <v>34</v>
      </c>
      <c r="C46" s="227"/>
      <c r="D46" s="132" t="s">
        <v>324</v>
      </c>
      <c r="E46" s="133" t="s">
        <v>200</v>
      </c>
      <c r="F46" s="227"/>
      <c r="G46" s="136" t="s">
        <v>363</v>
      </c>
      <c r="H46" s="131">
        <f>'приложение 6'!J42</f>
        <v>0</v>
      </c>
      <c r="I46" s="131">
        <f>'приложение 6'!K42</f>
        <v>15</v>
      </c>
      <c r="J46" s="131">
        <f>'приложение 6'!L42</f>
        <v>0</v>
      </c>
    </row>
    <row r="47" spans="1:10" ht="30" x14ac:dyDescent="0.25">
      <c r="A47" s="12" t="s">
        <v>386</v>
      </c>
      <c r="B47" s="154" t="s">
        <v>382</v>
      </c>
      <c r="C47" s="227"/>
      <c r="D47" s="128" t="s">
        <v>398</v>
      </c>
      <c r="E47" s="128" t="s">
        <v>200</v>
      </c>
      <c r="F47" s="227"/>
      <c r="G47" s="136" t="s">
        <v>363</v>
      </c>
      <c r="H47" s="131">
        <f>'приложение 6'!J43</f>
        <v>0</v>
      </c>
      <c r="I47" s="131">
        <f>'приложение 6'!K43</f>
        <v>0</v>
      </c>
      <c r="J47" s="131">
        <f>'приложение 6'!L43</f>
        <v>0</v>
      </c>
    </row>
    <row r="48" spans="1:10" ht="75" x14ac:dyDescent="0.25">
      <c r="A48" s="12" t="s">
        <v>387</v>
      </c>
      <c r="B48" s="154" t="s">
        <v>383</v>
      </c>
      <c r="C48" s="228"/>
      <c r="D48" s="132" t="s">
        <v>398</v>
      </c>
      <c r="E48" s="133" t="s">
        <v>200</v>
      </c>
      <c r="F48" s="228"/>
      <c r="G48" s="136" t="s">
        <v>363</v>
      </c>
      <c r="H48" s="131">
        <f>'приложение 6'!J44</f>
        <v>0</v>
      </c>
      <c r="I48" s="131">
        <f>'приложение 6'!K44</f>
        <v>0</v>
      </c>
      <c r="J48" s="131">
        <f>'приложение 6'!L44</f>
        <v>0</v>
      </c>
    </row>
    <row r="49" spans="1:10" ht="75" x14ac:dyDescent="0.25">
      <c r="A49" s="157">
        <v>4</v>
      </c>
      <c r="B49" s="154" t="s">
        <v>56</v>
      </c>
      <c r="C49" s="226" t="s">
        <v>14</v>
      </c>
      <c r="D49" s="132" t="s">
        <v>199</v>
      </c>
      <c r="E49" s="133" t="s">
        <v>200</v>
      </c>
      <c r="F49" s="226" t="s">
        <v>375</v>
      </c>
      <c r="G49" s="134" t="s">
        <v>406</v>
      </c>
      <c r="H49" s="131">
        <f>'приложение 6'!J45</f>
        <v>110</v>
      </c>
      <c r="I49" s="131">
        <f>'приложение 6'!K45</f>
        <v>10</v>
      </c>
      <c r="J49" s="131">
        <f>'приложение 6'!L45</f>
        <v>0</v>
      </c>
    </row>
    <row r="50" spans="1:10" ht="75" x14ac:dyDescent="0.25">
      <c r="A50" s="10" t="s">
        <v>57</v>
      </c>
      <c r="B50" s="108" t="s">
        <v>19</v>
      </c>
      <c r="C50" s="227"/>
      <c r="D50" s="132" t="s">
        <v>199</v>
      </c>
      <c r="E50" s="133" t="s">
        <v>200</v>
      </c>
      <c r="F50" s="227"/>
      <c r="G50" s="134" t="s">
        <v>366</v>
      </c>
      <c r="H50" s="131">
        <f>'приложение 6'!J46</f>
        <v>30</v>
      </c>
      <c r="I50" s="131">
        <f>'приложение 6'!K46</f>
        <v>50</v>
      </c>
      <c r="J50" s="131">
        <f>'приложение 6'!L46</f>
        <v>70</v>
      </c>
    </row>
    <row r="51" spans="1:10" ht="45" x14ac:dyDescent="0.25">
      <c r="A51" s="12" t="s">
        <v>58</v>
      </c>
      <c r="B51" s="56" t="s">
        <v>21</v>
      </c>
      <c r="C51" s="227"/>
      <c r="D51" s="132" t="s">
        <v>324</v>
      </c>
      <c r="E51" s="133" t="s">
        <v>200</v>
      </c>
      <c r="F51" s="227"/>
      <c r="G51" s="136" t="s">
        <v>366</v>
      </c>
      <c r="H51" s="131">
        <f>'приложение 6'!J47</f>
        <v>0</v>
      </c>
      <c r="I51" s="131">
        <f>'приложение 6'!K47</f>
        <v>0</v>
      </c>
      <c r="J51" s="131">
        <f>'приложение 6'!L47</f>
        <v>0</v>
      </c>
    </row>
    <row r="52" spans="1:10" ht="75" x14ac:dyDescent="0.25">
      <c r="A52" s="12" t="s">
        <v>59</v>
      </c>
      <c r="B52" s="154" t="s">
        <v>225</v>
      </c>
      <c r="C52" s="227"/>
      <c r="D52" s="132" t="s">
        <v>324</v>
      </c>
      <c r="E52" s="133" t="s">
        <v>200</v>
      </c>
      <c r="F52" s="227"/>
      <c r="G52" s="136" t="s">
        <v>366</v>
      </c>
      <c r="H52" s="131">
        <f>'приложение 6'!J48</f>
        <v>17679.599999999999</v>
      </c>
      <c r="I52" s="131">
        <f>'приложение 6'!K48</f>
        <v>16136</v>
      </c>
      <c r="J52" s="131">
        <f>'приложение 6'!L48</f>
        <v>15996</v>
      </c>
    </row>
    <row r="53" spans="1:10" ht="90" x14ac:dyDescent="0.25">
      <c r="A53" s="12" t="s">
        <v>60</v>
      </c>
      <c r="B53" s="154" t="s">
        <v>226</v>
      </c>
      <c r="C53" s="227"/>
      <c r="D53" s="132" t="s">
        <v>324</v>
      </c>
      <c r="E53" s="133" t="s">
        <v>200</v>
      </c>
      <c r="F53" s="227"/>
      <c r="G53" s="136" t="s">
        <v>366</v>
      </c>
      <c r="H53" s="131">
        <f>'приложение 6'!J49</f>
        <v>0</v>
      </c>
      <c r="I53" s="131">
        <f>'приложение 6'!K49</f>
        <v>0</v>
      </c>
      <c r="J53" s="131">
        <f>'приложение 6'!L49</f>
        <v>0</v>
      </c>
    </row>
    <row r="54" spans="1:10" ht="150" x14ac:dyDescent="0.25">
      <c r="A54" s="12" t="s">
        <v>61</v>
      </c>
      <c r="B54" s="154" t="s">
        <v>27</v>
      </c>
      <c r="C54" s="227"/>
      <c r="D54" s="132" t="s">
        <v>324</v>
      </c>
      <c r="E54" s="133" t="s">
        <v>200</v>
      </c>
      <c r="F54" s="227"/>
      <c r="G54" s="136" t="s">
        <v>366</v>
      </c>
      <c r="H54" s="131">
        <f>'приложение 6'!J50</f>
        <v>16219</v>
      </c>
      <c r="I54" s="131">
        <f>'приложение 6'!K50</f>
        <v>16136</v>
      </c>
      <c r="J54" s="131">
        <f>'приложение 6'!L50</f>
        <v>15996</v>
      </c>
    </row>
    <row r="55" spans="1:10" ht="75" x14ac:dyDescent="0.25">
      <c r="A55" s="12" t="s">
        <v>62</v>
      </c>
      <c r="B55" s="154" t="s">
        <v>227</v>
      </c>
      <c r="C55" s="227"/>
      <c r="D55" s="132" t="s">
        <v>324</v>
      </c>
      <c r="E55" s="133" t="s">
        <v>200</v>
      </c>
      <c r="F55" s="227"/>
      <c r="G55" s="136" t="s">
        <v>366</v>
      </c>
      <c r="H55" s="131">
        <f>'приложение 6'!J51</f>
        <v>1315.6</v>
      </c>
      <c r="I55" s="131">
        <f>'приложение 6'!K51</f>
        <v>0</v>
      </c>
      <c r="J55" s="131">
        <f>'приложение 6'!L51</f>
        <v>0</v>
      </c>
    </row>
    <row r="56" spans="1:10" ht="90" x14ac:dyDescent="0.25">
      <c r="A56" s="12" t="s">
        <v>63</v>
      </c>
      <c r="B56" s="154" t="s">
        <v>228</v>
      </c>
      <c r="C56" s="227"/>
      <c r="D56" s="132" t="s">
        <v>324</v>
      </c>
      <c r="E56" s="133" t="s">
        <v>200</v>
      </c>
      <c r="F56" s="227"/>
      <c r="G56" s="136" t="s">
        <v>366</v>
      </c>
      <c r="H56" s="131">
        <f>'приложение 6'!J52</f>
        <v>0</v>
      </c>
      <c r="I56" s="131">
        <f>'приложение 6'!K52</f>
        <v>0</v>
      </c>
      <c r="J56" s="131">
        <f>'приложение 6'!L52</f>
        <v>0</v>
      </c>
    </row>
    <row r="57" spans="1:10" ht="105" x14ac:dyDescent="0.25">
      <c r="A57" s="12" t="s">
        <v>64</v>
      </c>
      <c r="B57" s="154" t="s">
        <v>32</v>
      </c>
      <c r="C57" s="227"/>
      <c r="D57" s="132" t="s">
        <v>324</v>
      </c>
      <c r="E57" s="133" t="s">
        <v>200</v>
      </c>
      <c r="F57" s="227"/>
      <c r="G57" s="136" t="s">
        <v>366</v>
      </c>
      <c r="H57" s="131">
        <f>'приложение 6'!J53</f>
        <v>0</v>
      </c>
      <c r="I57" s="131">
        <f>'приложение 6'!K53</f>
        <v>0</v>
      </c>
      <c r="J57" s="131">
        <f>'приложение 6'!L53</f>
        <v>0</v>
      </c>
    </row>
    <row r="58" spans="1:10" ht="60" x14ac:dyDescent="0.25">
      <c r="A58" s="12" t="s">
        <v>65</v>
      </c>
      <c r="B58" s="154" t="s">
        <v>34</v>
      </c>
      <c r="C58" s="227"/>
      <c r="D58" s="132" t="s">
        <v>324</v>
      </c>
      <c r="E58" s="133" t="s">
        <v>200</v>
      </c>
      <c r="F58" s="227"/>
      <c r="G58" s="137" t="s">
        <v>366</v>
      </c>
      <c r="H58" s="131">
        <f>'приложение 6'!J54</f>
        <v>0</v>
      </c>
      <c r="I58" s="131">
        <f>'приложение 6'!K54</f>
        <v>0</v>
      </c>
      <c r="J58" s="131">
        <f>'приложение 6'!L54</f>
        <v>0</v>
      </c>
    </row>
    <row r="59" spans="1:10" ht="30" x14ac:dyDescent="0.25">
      <c r="A59" s="172" t="s">
        <v>388</v>
      </c>
      <c r="B59" s="154" t="s">
        <v>382</v>
      </c>
      <c r="C59" s="227"/>
      <c r="D59" s="132" t="s">
        <v>398</v>
      </c>
      <c r="E59" s="133" t="s">
        <v>200</v>
      </c>
      <c r="F59" s="227"/>
      <c r="G59" s="137" t="s">
        <v>366</v>
      </c>
      <c r="H59" s="131">
        <f>'приложение 6'!J55</f>
        <v>0</v>
      </c>
      <c r="I59" s="131">
        <f>'приложение 6'!K55</f>
        <v>0</v>
      </c>
      <c r="J59" s="131">
        <f>'приложение 6'!L55</f>
        <v>0</v>
      </c>
    </row>
    <row r="60" spans="1:10" ht="75" x14ac:dyDescent="0.25">
      <c r="A60" s="172" t="s">
        <v>389</v>
      </c>
      <c r="B60" s="154" t="s">
        <v>383</v>
      </c>
      <c r="C60" s="228"/>
      <c r="D60" s="132" t="s">
        <v>398</v>
      </c>
      <c r="E60" s="133" t="s">
        <v>200</v>
      </c>
      <c r="F60" s="228"/>
      <c r="G60" s="137" t="s">
        <v>366</v>
      </c>
      <c r="H60" s="131">
        <f>'приложение 6'!J56</f>
        <v>0</v>
      </c>
      <c r="I60" s="131">
        <f>'приложение 6'!K56</f>
        <v>0</v>
      </c>
      <c r="J60" s="131">
        <f>'приложение 6'!L56</f>
        <v>0</v>
      </c>
    </row>
    <row r="61" spans="1:10" ht="21" customHeight="1" x14ac:dyDescent="0.25">
      <c r="A61" s="277" t="s">
        <v>106</v>
      </c>
      <c r="B61" s="278"/>
      <c r="C61" s="278"/>
      <c r="D61" s="278"/>
      <c r="E61" s="278"/>
      <c r="F61" s="278"/>
      <c r="G61" s="278"/>
      <c r="H61" s="278"/>
      <c r="I61" s="278"/>
      <c r="J61" s="330"/>
    </row>
    <row r="62" spans="1:10" ht="165" x14ac:dyDescent="0.25">
      <c r="A62" s="155" t="s">
        <v>66</v>
      </c>
      <c r="B62" s="56" t="s">
        <v>67</v>
      </c>
      <c r="C62" s="216" t="s">
        <v>14</v>
      </c>
      <c r="D62" s="132" t="s">
        <v>199</v>
      </c>
      <c r="E62" s="133" t="s">
        <v>200</v>
      </c>
      <c r="F62" s="154" t="s">
        <v>231</v>
      </c>
      <c r="G62" s="135" t="s">
        <v>400</v>
      </c>
      <c r="H62" s="131">
        <f>'приложение 6'!J62</f>
        <v>450</v>
      </c>
      <c r="I62" s="131">
        <f>'приложение 6'!K62</f>
        <v>450</v>
      </c>
      <c r="J62" s="131">
        <f>'приложение 6'!L62</f>
        <v>450</v>
      </c>
    </row>
    <row r="63" spans="1:10" ht="45" x14ac:dyDescent="0.25">
      <c r="A63" s="155" t="s">
        <v>136</v>
      </c>
      <c r="B63" s="56" t="s">
        <v>21</v>
      </c>
      <c r="C63" s="217"/>
      <c r="D63" s="132" t="s">
        <v>199</v>
      </c>
      <c r="E63" s="133" t="s">
        <v>199</v>
      </c>
      <c r="F63" s="312" t="s">
        <v>236</v>
      </c>
      <c r="G63" s="136"/>
      <c r="H63" s="131">
        <f>'приложение 6'!J63</f>
        <v>0</v>
      </c>
      <c r="I63" s="131">
        <f>'приложение 6'!K63</f>
        <v>0</v>
      </c>
      <c r="J63" s="131">
        <f>'приложение 6'!L63</f>
        <v>0</v>
      </c>
    </row>
    <row r="64" spans="1:10" ht="90" x14ac:dyDescent="0.25">
      <c r="A64" s="155" t="s">
        <v>321</v>
      </c>
      <c r="B64" s="154" t="s">
        <v>25</v>
      </c>
      <c r="C64" s="217"/>
      <c r="D64" s="132" t="s">
        <v>199</v>
      </c>
      <c r="E64" s="133" t="s">
        <v>199</v>
      </c>
      <c r="F64" s="313"/>
      <c r="G64" s="136"/>
      <c r="H64" s="131">
        <f>'приложение 6'!J64</f>
        <v>0</v>
      </c>
      <c r="I64" s="131">
        <f>'приложение 6'!K64</f>
        <v>0</v>
      </c>
      <c r="J64" s="131">
        <f>'приложение 6'!L64</f>
        <v>0</v>
      </c>
    </row>
    <row r="65" spans="1:10" ht="90" x14ac:dyDescent="0.25">
      <c r="A65" s="155" t="s">
        <v>322</v>
      </c>
      <c r="B65" s="154" t="s">
        <v>29</v>
      </c>
      <c r="C65" s="217"/>
      <c r="D65" s="132" t="s">
        <v>199</v>
      </c>
      <c r="E65" s="133" t="s">
        <v>199</v>
      </c>
      <c r="F65" s="313"/>
      <c r="G65" s="136"/>
      <c r="H65" s="131">
        <f>'приложение 6'!J65</f>
        <v>0</v>
      </c>
      <c r="I65" s="131">
        <f>'приложение 6'!K65</f>
        <v>0</v>
      </c>
      <c r="J65" s="131">
        <f>'приложение 6'!L65</f>
        <v>0</v>
      </c>
    </row>
    <row r="66" spans="1:10" ht="90" x14ac:dyDescent="0.25">
      <c r="A66" s="155" t="s">
        <v>137</v>
      </c>
      <c r="B66" s="154" t="s">
        <v>69</v>
      </c>
      <c r="C66" s="217"/>
      <c r="D66" s="132" t="s">
        <v>199</v>
      </c>
      <c r="E66" s="133" t="s">
        <v>199</v>
      </c>
      <c r="F66" s="314"/>
      <c r="G66" s="136"/>
      <c r="H66" s="131">
        <f>'приложение 6'!J66</f>
        <v>0</v>
      </c>
      <c r="I66" s="131">
        <f>'приложение 6'!K66</f>
        <v>0</v>
      </c>
      <c r="J66" s="131">
        <f>'приложение 6'!L66</f>
        <v>0</v>
      </c>
    </row>
    <row r="67" spans="1:10" ht="135" x14ac:dyDescent="0.25">
      <c r="A67" s="155" t="s">
        <v>323</v>
      </c>
      <c r="B67" s="154" t="s">
        <v>34</v>
      </c>
      <c r="C67" s="217"/>
      <c r="D67" s="132" t="s">
        <v>199</v>
      </c>
      <c r="E67" s="133" t="s">
        <v>199</v>
      </c>
      <c r="F67" s="154" t="s">
        <v>374</v>
      </c>
      <c r="G67" s="136"/>
      <c r="H67" s="131">
        <f>'приложение 6'!J67</f>
        <v>0</v>
      </c>
      <c r="I67" s="131">
        <f>'приложение 6'!K67</f>
        <v>0</v>
      </c>
      <c r="J67" s="131">
        <f>'приложение 6'!L67</f>
        <v>0</v>
      </c>
    </row>
    <row r="68" spans="1:10" ht="45" x14ac:dyDescent="0.25">
      <c r="A68" s="155" t="s">
        <v>138</v>
      </c>
      <c r="B68" s="154" t="s">
        <v>140</v>
      </c>
      <c r="C68" s="217"/>
      <c r="D68" s="132" t="s">
        <v>199</v>
      </c>
      <c r="E68" s="133" t="s">
        <v>199</v>
      </c>
      <c r="F68" s="154" t="s">
        <v>259</v>
      </c>
      <c r="G68" s="136"/>
      <c r="H68" s="131">
        <f>'приложение 6'!J68</f>
        <v>0</v>
      </c>
      <c r="I68" s="131">
        <f>'приложение 6'!K68</f>
        <v>0</v>
      </c>
      <c r="J68" s="131">
        <f>'приложение 6'!L68</f>
        <v>0</v>
      </c>
    </row>
    <row r="69" spans="1:10" ht="195" x14ac:dyDescent="0.25">
      <c r="A69" s="157" t="s">
        <v>139</v>
      </c>
      <c r="B69" s="154" t="s">
        <v>68</v>
      </c>
      <c r="C69" s="218"/>
      <c r="D69" s="128" t="s">
        <v>199</v>
      </c>
      <c r="E69" s="129" t="s">
        <v>200</v>
      </c>
      <c r="F69" s="154" t="s">
        <v>263</v>
      </c>
      <c r="G69" s="135" t="s">
        <v>401</v>
      </c>
      <c r="H69" s="131">
        <f>'приложение 6'!J69</f>
        <v>9009</v>
      </c>
      <c r="I69" s="131">
        <f>'приложение 6'!K69</f>
        <v>8409</v>
      </c>
      <c r="J69" s="131">
        <f>'приложение 6'!L69</f>
        <v>8409</v>
      </c>
    </row>
  </sheetData>
  <mergeCells count="19">
    <mergeCell ref="F49:F60"/>
    <mergeCell ref="C62:C69"/>
    <mergeCell ref="F63:F66"/>
    <mergeCell ref="G1:J1"/>
    <mergeCell ref="H6:J6"/>
    <mergeCell ref="A61:J61"/>
    <mergeCell ref="F10:F21"/>
    <mergeCell ref="C10:C21"/>
    <mergeCell ref="C22:C36"/>
    <mergeCell ref="F22:F36"/>
    <mergeCell ref="F37:F48"/>
    <mergeCell ref="C39:C48"/>
    <mergeCell ref="A3:H4"/>
    <mergeCell ref="A6:A7"/>
    <mergeCell ref="B6:B7"/>
    <mergeCell ref="C6:C7"/>
    <mergeCell ref="F6:F7"/>
    <mergeCell ref="G6:G7"/>
    <mergeCell ref="C49:C6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K6" sqref="K6"/>
    </sheetView>
  </sheetViews>
  <sheetFormatPr defaultRowHeight="15" x14ac:dyDescent="0.25"/>
  <cols>
    <col min="1" max="1" width="5.28515625" customWidth="1"/>
    <col min="2" max="2" width="24.42578125" customWidth="1"/>
    <col min="3" max="3" width="18.7109375" customWidth="1"/>
    <col min="4" max="4" width="7.85546875" customWidth="1"/>
    <col min="5" max="6" width="7.42578125" customWidth="1"/>
    <col min="7" max="7" width="6.7109375" customWidth="1"/>
    <col min="8" max="8" width="14.7109375" customWidth="1"/>
    <col min="9" max="9" width="15" style="191" hidden="1" customWidth="1"/>
    <col min="10" max="10" width="13.140625" style="190" customWidth="1"/>
    <col min="11" max="12" width="11.42578125" customWidth="1"/>
    <col min="13" max="13" width="11.5703125" customWidth="1"/>
  </cols>
  <sheetData>
    <row r="1" spans="1:13" ht="15.75" x14ac:dyDescent="0.25">
      <c r="A1" s="26"/>
      <c r="B1" s="26"/>
      <c r="C1" s="26"/>
      <c r="D1" s="26"/>
      <c r="E1" s="26"/>
      <c r="F1" s="26"/>
      <c r="G1" s="26"/>
      <c r="H1" s="26"/>
      <c r="I1" s="279" t="s">
        <v>0</v>
      </c>
      <c r="J1" s="279"/>
      <c r="K1" s="279"/>
      <c r="L1" s="279"/>
    </row>
    <row r="2" spans="1:13" ht="79.5" customHeight="1" x14ac:dyDescent="0.25">
      <c r="A2" s="280" t="s">
        <v>135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3" ht="17.25" customHeight="1" x14ac:dyDescent="0.25">
      <c r="A3" s="239" t="s">
        <v>414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192"/>
    </row>
    <row r="4" spans="1:13" ht="98.25" customHeight="1" x14ac:dyDescent="0.25">
      <c r="A4" s="182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3" t="s">
        <v>6</v>
      </c>
      <c r="G4" s="3" t="s">
        <v>7</v>
      </c>
      <c r="H4" s="163" t="s">
        <v>416</v>
      </c>
      <c r="I4" s="163" t="s">
        <v>416</v>
      </c>
      <c r="J4" s="183" t="s">
        <v>417</v>
      </c>
      <c r="K4" s="3" t="s">
        <v>11</v>
      </c>
      <c r="L4" s="3" t="s">
        <v>12</v>
      </c>
      <c r="M4" s="193" t="s">
        <v>415</v>
      </c>
    </row>
    <row r="5" spans="1:13" ht="15.75" x14ac:dyDescent="0.25">
      <c r="A5" s="180">
        <v>1</v>
      </c>
      <c r="B5" s="180">
        <v>2</v>
      </c>
      <c r="C5" s="180">
        <v>3</v>
      </c>
      <c r="D5" s="180">
        <v>4</v>
      </c>
      <c r="E5" s="180">
        <v>5</v>
      </c>
      <c r="F5" s="180">
        <v>6</v>
      </c>
      <c r="G5" s="180">
        <v>7</v>
      </c>
      <c r="H5" s="5">
        <v>8</v>
      </c>
      <c r="I5" s="170">
        <v>8</v>
      </c>
      <c r="J5" s="184">
        <v>9</v>
      </c>
      <c r="K5" s="5">
        <v>10</v>
      </c>
      <c r="L5" s="5">
        <v>11</v>
      </c>
      <c r="M5" s="192">
        <v>12</v>
      </c>
    </row>
    <row r="6" spans="1:13" ht="110.25" x14ac:dyDescent="0.25">
      <c r="A6" s="6"/>
      <c r="B6" s="7" t="s">
        <v>13</v>
      </c>
      <c r="C6" s="7" t="s">
        <v>14</v>
      </c>
      <c r="D6" s="3">
        <v>966</v>
      </c>
      <c r="E6" s="3" t="s">
        <v>15</v>
      </c>
      <c r="F6" s="3" t="s">
        <v>15</v>
      </c>
      <c r="G6" s="3" t="s">
        <v>15</v>
      </c>
      <c r="H6" s="89">
        <f>H7+H20+H36+H49+H63+H64+H65+H66+H67+H68+H69+H70</f>
        <v>96611</v>
      </c>
      <c r="I6" s="164">
        <f>I7+I20+I36+I49+I63+I70</f>
        <v>92588</v>
      </c>
      <c r="J6" s="185">
        <f>J7+J20+J36+J49+J63+J70</f>
        <v>107244.20999999999</v>
      </c>
      <c r="K6" s="89">
        <f>K7+K20+K36+K49+K63+K70</f>
        <v>96611</v>
      </c>
      <c r="L6" s="89">
        <f>L7+L20+L36+L49+L63+L70</f>
        <v>93311</v>
      </c>
      <c r="M6" s="198">
        <f>J6-H6</f>
        <v>10633.209999999992</v>
      </c>
    </row>
    <row r="7" spans="1:13" ht="110.25" x14ac:dyDescent="0.25">
      <c r="A7" s="181">
        <v>1</v>
      </c>
      <c r="B7" s="181" t="s">
        <v>16</v>
      </c>
      <c r="C7" s="181" t="s">
        <v>14</v>
      </c>
      <c r="D7" s="178">
        <v>966</v>
      </c>
      <c r="E7" s="178" t="s">
        <v>15</v>
      </c>
      <c r="F7" s="178" t="s">
        <v>15</v>
      </c>
      <c r="G7" s="178" t="s">
        <v>15</v>
      </c>
      <c r="H7" s="30">
        <f>SUM(H9:H17)</f>
        <v>47453</v>
      </c>
      <c r="I7" s="165">
        <f>SUM(I9:I17)</f>
        <v>45725.5</v>
      </c>
      <c r="J7" s="186">
        <f>SUM(J9:J19)</f>
        <v>52459.350000000006</v>
      </c>
      <c r="K7" s="30">
        <f t="shared" ref="K7:L7" si="0">SUM(K9:K17)</f>
        <v>47873</v>
      </c>
      <c r="L7" s="30">
        <f t="shared" si="0"/>
        <v>45283</v>
      </c>
      <c r="M7" s="198">
        <f>SUM(M9:M19)</f>
        <v>5006.3500000000004</v>
      </c>
    </row>
    <row r="8" spans="1:13" ht="15.75" x14ac:dyDescent="0.25">
      <c r="A8" s="277" t="s">
        <v>17</v>
      </c>
      <c r="B8" s="278"/>
      <c r="C8" s="278"/>
      <c r="D8" s="106"/>
      <c r="E8" s="106"/>
      <c r="F8" s="106"/>
      <c r="G8" s="106"/>
      <c r="H8" s="106"/>
      <c r="I8" s="166"/>
      <c r="J8" s="187"/>
      <c r="K8" s="106"/>
      <c r="L8" s="22"/>
      <c r="M8" s="198"/>
    </row>
    <row r="9" spans="1:13" ht="110.25" x14ac:dyDescent="0.25">
      <c r="A9" s="10" t="s">
        <v>18</v>
      </c>
      <c r="B9" s="11" t="s">
        <v>19</v>
      </c>
      <c r="C9" s="3" t="s">
        <v>14</v>
      </c>
      <c r="D9" s="3">
        <v>966</v>
      </c>
      <c r="E9" s="3" t="s">
        <v>15</v>
      </c>
      <c r="F9" s="3" t="s">
        <v>15</v>
      </c>
      <c r="G9" s="3" t="s">
        <v>15</v>
      </c>
      <c r="H9" s="37">
        <v>47453</v>
      </c>
      <c r="I9" s="167">
        <f>42634+18-12.2+113+206+132+165+219</f>
        <v>43474.8</v>
      </c>
      <c r="J9" s="188">
        <f>15672.28+7713.53+9738.44+8254.79+6073.96+205</f>
        <v>47658</v>
      </c>
      <c r="K9" s="37">
        <f>15672.28+7713.53+9738.44+8254.79+6073.96</f>
        <v>47453</v>
      </c>
      <c r="L9" s="37">
        <f>14455.09+7559.82+9349.61+7930.05+5988.43</f>
        <v>45283</v>
      </c>
      <c r="M9" s="198">
        <f>J9-H9</f>
        <v>205</v>
      </c>
    </row>
    <row r="10" spans="1:13" ht="110.25" x14ac:dyDescent="0.25">
      <c r="A10" s="12" t="s">
        <v>20</v>
      </c>
      <c r="B10" s="13" t="s">
        <v>21</v>
      </c>
      <c r="C10" s="181" t="s">
        <v>14</v>
      </c>
      <c r="D10" s="3">
        <v>966</v>
      </c>
      <c r="E10" s="3" t="s">
        <v>15</v>
      </c>
      <c r="F10" s="3" t="s">
        <v>15</v>
      </c>
      <c r="G10" s="3" t="s">
        <v>15</v>
      </c>
      <c r="H10" s="30">
        <v>0</v>
      </c>
      <c r="I10" s="165">
        <f>430+50-6.801</f>
        <v>473.19900000000001</v>
      </c>
      <c r="J10" s="186">
        <f>873.279</f>
        <v>873.279</v>
      </c>
      <c r="K10" s="30">
        <v>0</v>
      </c>
      <c r="L10" s="30">
        <v>0</v>
      </c>
      <c r="M10" s="198">
        <f>J10-H10</f>
        <v>873.279</v>
      </c>
    </row>
    <row r="11" spans="1:13" ht="110.25" x14ac:dyDescent="0.25">
      <c r="A11" s="12" t="s">
        <v>22</v>
      </c>
      <c r="B11" s="181" t="s">
        <v>204</v>
      </c>
      <c r="C11" s="181" t="s">
        <v>14</v>
      </c>
      <c r="D11" s="3">
        <v>966</v>
      </c>
      <c r="E11" s="3" t="s">
        <v>15</v>
      </c>
      <c r="F11" s="3" t="s">
        <v>15</v>
      </c>
      <c r="G11" s="3" t="s">
        <v>15</v>
      </c>
      <c r="H11" s="30">
        <v>0</v>
      </c>
      <c r="I11" s="165">
        <v>0</v>
      </c>
      <c r="J11" s="186">
        <v>0</v>
      </c>
      <c r="K11" s="30">
        <v>0</v>
      </c>
      <c r="L11" s="30">
        <v>0</v>
      </c>
      <c r="M11" s="198">
        <f>J11-H11</f>
        <v>0</v>
      </c>
    </row>
    <row r="12" spans="1:13" ht="110.25" x14ac:dyDescent="0.25">
      <c r="A12" s="12" t="s">
        <v>24</v>
      </c>
      <c r="B12" s="181" t="s">
        <v>208</v>
      </c>
      <c r="C12" s="181" t="s">
        <v>14</v>
      </c>
      <c r="D12" s="3">
        <v>966</v>
      </c>
      <c r="E12" s="3" t="s">
        <v>15</v>
      </c>
      <c r="F12" s="3" t="s">
        <v>15</v>
      </c>
      <c r="G12" s="3" t="s">
        <v>15</v>
      </c>
      <c r="H12" s="30">
        <v>0</v>
      </c>
      <c r="I12" s="165">
        <f>23.198+21.999</f>
        <v>45.197000000000003</v>
      </c>
      <c r="J12" s="186">
        <v>0</v>
      </c>
      <c r="K12" s="30">
        <v>0</v>
      </c>
      <c r="L12" s="30">
        <v>0</v>
      </c>
      <c r="M12" s="198">
        <f t="shared" ref="M12:M19" si="1">J12-H12</f>
        <v>0</v>
      </c>
    </row>
    <row r="13" spans="1:13" ht="157.5" x14ac:dyDescent="0.25">
      <c r="A13" s="12" t="s">
        <v>26</v>
      </c>
      <c r="B13" s="181" t="s">
        <v>206</v>
      </c>
      <c r="C13" s="181" t="s">
        <v>14</v>
      </c>
      <c r="D13" s="3">
        <v>966</v>
      </c>
      <c r="E13" s="3" t="s">
        <v>15</v>
      </c>
      <c r="F13" s="3" t="s">
        <v>15</v>
      </c>
      <c r="G13" s="3" t="s">
        <v>15</v>
      </c>
      <c r="H13" s="30">
        <v>0</v>
      </c>
      <c r="I13" s="165">
        <f>119.5+12.2-12.85+8.6-7.05</f>
        <v>120.39999999999999</v>
      </c>
      <c r="J13" s="186">
        <v>0</v>
      </c>
      <c r="K13" s="30">
        <v>0</v>
      </c>
      <c r="L13" s="30">
        <v>0</v>
      </c>
      <c r="M13" s="198">
        <f t="shared" si="1"/>
        <v>0</v>
      </c>
    </row>
    <row r="14" spans="1:13" ht="110.25" x14ac:dyDescent="0.25">
      <c r="A14" s="12" t="s">
        <v>28</v>
      </c>
      <c r="B14" s="181" t="s">
        <v>207</v>
      </c>
      <c r="C14" s="181" t="s">
        <v>14</v>
      </c>
      <c r="D14" s="3">
        <v>966</v>
      </c>
      <c r="E14" s="3" t="s">
        <v>15</v>
      </c>
      <c r="F14" s="3" t="s">
        <v>15</v>
      </c>
      <c r="G14" s="3" t="s">
        <v>15</v>
      </c>
      <c r="H14" s="30">
        <v>0</v>
      </c>
      <c r="I14" s="165">
        <f>60+28+12.85+0.81525-5.2-4.875+7.05</f>
        <v>98.640249999999995</v>
      </c>
      <c r="J14" s="186">
        <v>0</v>
      </c>
      <c r="K14" s="30">
        <v>0</v>
      </c>
      <c r="L14" s="30">
        <v>0</v>
      </c>
      <c r="M14" s="198">
        <f t="shared" si="1"/>
        <v>0</v>
      </c>
    </row>
    <row r="15" spans="1:13" ht="110.25" x14ac:dyDescent="0.25">
      <c r="A15" s="12" t="s">
        <v>30</v>
      </c>
      <c r="B15" s="181" t="s">
        <v>209</v>
      </c>
      <c r="C15" s="181" t="s">
        <v>14</v>
      </c>
      <c r="D15" s="3">
        <v>966</v>
      </c>
      <c r="E15" s="3" t="s">
        <v>15</v>
      </c>
      <c r="F15" s="3" t="s">
        <v>15</v>
      </c>
      <c r="G15" s="3" t="s">
        <v>15</v>
      </c>
      <c r="H15" s="30">
        <v>0</v>
      </c>
      <c r="I15" s="165">
        <f>405+100+100+18.635+6.801</f>
        <v>630.43600000000004</v>
      </c>
      <c r="J15" s="186">
        <f>1534.071</f>
        <v>1534.0709999999999</v>
      </c>
      <c r="K15" s="30">
        <v>0</v>
      </c>
      <c r="L15" s="30">
        <v>0</v>
      </c>
      <c r="M15" s="198">
        <f t="shared" si="1"/>
        <v>1534.0709999999999</v>
      </c>
    </row>
    <row r="16" spans="1:13" ht="141.75" x14ac:dyDescent="0.25">
      <c r="A16" s="12" t="s">
        <v>31</v>
      </c>
      <c r="B16" s="181" t="s">
        <v>32</v>
      </c>
      <c r="C16" s="181" t="s">
        <v>14</v>
      </c>
      <c r="D16" s="3">
        <v>966</v>
      </c>
      <c r="E16" s="3" t="s">
        <v>15</v>
      </c>
      <c r="F16" s="3" t="s">
        <v>15</v>
      </c>
      <c r="G16" s="3" t="s">
        <v>15</v>
      </c>
      <c r="H16" s="30">
        <v>0</v>
      </c>
      <c r="I16" s="165">
        <v>0</v>
      </c>
      <c r="J16" s="186">
        <v>0</v>
      </c>
      <c r="K16" s="30">
        <v>0</v>
      </c>
      <c r="L16" s="30">
        <v>0</v>
      </c>
      <c r="M16" s="198">
        <f t="shared" si="1"/>
        <v>0</v>
      </c>
    </row>
    <row r="17" spans="1:13" ht="110.25" x14ac:dyDescent="0.25">
      <c r="A17" s="12" t="s">
        <v>33</v>
      </c>
      <c r="B17" s="181" t="s">
        <v>34</v>
      </c>
      <c r="C17" s="181" t="s">
        <v>14</v>
      </c>
      <c r="D17" s="3">
        <v>966</v>
      </c>
      <c r="E17" s="3" t="s">
        <v>15</v>
      </c>
      <c r="F17" s="3" t="s">
        <v>15</v>
      </c>
      <c r="G17" s="3" t="s">
        <v>15</v>
      </c>
      <c r="H17" s="30">
        <v>0</v>
      </c>
      <c r="I17" s="165">
        <f>622.802+158.001+60+20+40-0.81525+5.2-22.36</f>
        <v>882.82775000000004</v>
      </c>
      <c r="J17" s="186">
        <f>2090</f>
        <v>2090</v>
      </c>
      <c r="K17" s="30">
        <v>420</v>
      </c>
      <c r="L17" s="30">
        <v>0</v>
      </c>
      <c r="M17" s="198">
        <f t="shared" si="1"/>
        <v>2090</v>
      </c>
    </row>
    <row r="18" spans="1:13" ht="110.25" x14ac:dyDescent="0.25">
      <c r="A18" s="12" t="s">
        <v>380</v>
      </c>
      <c r="B18" s="181" t="s">
        <v>382</v>
      </c>
      <c r="C18" s="181" t="s">
        <v>14</v>
      </c>
      <c r="D18" s="3">
        <v>966</v>
      </c>
      <c r="E18" s="3" t="s">
        <v>15</v>
      </c>
      <c r="F18" s="3" t="s">
        <v>15</v>
      </c>
      <c r="G18" s="3" t="s">
        <v>15</v>
      </c>
      <c r="H18" s="30">
        <v>0</v>
      </c>
      <c r="I18" s="165">
        <v>0</v>
      </c>
      <c r="J18" s="186">
        <v>0</v>
      </c>
      <c r="K18" s="30">
        <v>0</v>
      </c>
      <c r="L18" s="30">
        <v>0</v>
      </c>
      <c r="M18" s="198">
        <f>J18-H18</f>
        <v>0</v>
      </c>
    </row>
    <row r="19" spans="1:13" ht="110.25" x14ac:dyDescent="0.25">
      <c r="A19" s="12" t="s">
        <v>381</v>
      </c>
      <c r="B19" s="181" t="s">
        <v>383</v>
      </c>
      <c r="C19" s="181" t="s">
        <v>14</v>
      </c>
      <c r="D19" s="3">
        <v>966</v>
      </c>
      <c r="E19" s="3" t="s">
        <v>15</v>
      </c>
      <c r="F19" s="3" t="s">
        <v>15</v>
      </c>
      <c r="G19" s="3" t="s">
        <v>15</v>
      </c>
      <c r="H19" s="30">
        <v>0</v>
      </c>
      <c r="I19" s="165">
        <v>0</v>
      </c>
      <c r="J19" s="186">
        <f>304</f>
        <v>304</v>
      </c>
      <c r="K19" s="30">
        <v>0</v>
      </c>
      <c r="L19" s="30">
        <v>0</v>
      </c>
      <c r="M19" s="198">
        <f t="shared" si="1"/>
        <v>304</v>
      </c>
    </row>
    <row r="20" spans="1:13" ht="110.25" x14ac:dyDescent="0.25">
      <c r="A20" s="10">
        <v>2</v>
      </c>
      <c r="B20" s="181" t="s">
        <v>35</v>
      </c>
      <c r="C20" s="7" t="s">
        <v>14</v>
      </c>
      <c r="D20" s="3">
        <v>966</v>
      </c>
      <c r="E20" s="3" t="s">
        <v>15</v>
      </c>
      <c r="F20" s="3" t="s">
        <v>15</v>
      </c>
      <c r="G20" s="3" t="s">
        <v>15</v>
      </c>
      <c r="H20" s="30">
        <f>SUM(H22:H35)</f>
        <v>17298</v>
      </c>
      <c r="I20" s="165">
        <f>SUM(I22:I31)</f>
        <v>17000.5</v>
      </c>
      <c r="J20" s="186">
        <f>SUM(J22:J35)</f>
        <v>20066.759999999998</v>
      </c>
      <c r="K20" s="30">
        <f>SUM(K22:K35)</f>
        <v>17188</v>
      </c>
      <c r="L20" s="30">
        <f>SUM(L22:L35)</f>
        <v>16803</v>
      </c>
      <c r="M20" s="198">
        <f>M22+M26+M30+M35</f>
        <v>2011.8139999999999</v>
      </c>
    </row>
    <row r="21" spans="1:13" ht="15.75" x14ac:dyDescent="0.25">
      <c r="A21" s="277" t="s">
        <v>17</v>
      </c>
      <c r="B21" s="278"/>
      <c r="C21" s="278"/>
      <c r="D21" s="106"/>
      <c r="E21" s="106"/>
      <c r="F21" s="106"/>
      <c r="G21" s="106"/>
      <c r="H21" s="106"/>
      <c r="I21" s="166"/>
      <c r="J21" s="187"/>
      <c r="K21" s="106"/>
      <c r="L21" s="22"/>
      <c r="M21" s="198"/>
    </row>
    <row r="22" spans="1:13" ht="110.25" x14ac:dyDescent="0.25">
      <c r="A22" s="10" t="s">
        <v>36</v>
      </c>
      <c r="B22" s="11" t="s">
        <v>19</v>
      </c>
      <c r="C22" s="177" t="s">
        <v>14</v>
      </c>
      <c r="D22" s="3">
        <v>966</v>
      </c>
      <c r="E22" s="3" t="s">
        <v>15</v>
      </c>
      <c r="F22" s="3" t="s">
        <v>15</v>
      </c>
      <c r="G22" s="3" t="s">
        <v>15</v>
      </c>
      <c r="H22" s="37">
        <v>16700</v>
      </c>
      <c r="I22" s="167">
        <f>15909+201</f>
        <v>16110</v>
      </c>
      <c r="J22" s="188">
        <f>16700+43</f>
        <v>16743</v>
      </c>
      <c r="K22" s="37">
        <v>16700</v>
      </c>
      <c r="L22" s="37">
        <v>16700</v>
      </c>
      <c r="M22" s="198">
        <f>J22-H22</f>
        <v>43</v>
      </c>
    </row>
    <row r="23" spans="1:13" ht="110.25" x14ac:dyDescent="0.25">
      <c r="A23" s="12" t="s">
        <v>37</v>
      </c>
      <c r="B23" s="13" t="s">
        <v>21</v>
      </c>
      <c r="C23" s="181" t="s">
        <v>14</v>
      </c>
      <c r="D23" s="3">
        <v>966</v>
      </c>
      <c r="E23" s="3" t="s">
        <v>15</v>
      </c>
      <c r="F23" s="3" t="s">
        <v>15</v>
      </c>
      <c r="G23" s="3" t="s">
        <v>15</v>
      </c>
      <c r="H23" s="30">
        <v>38</v>
      </c>
      <c r="I23" s="165">
        <f>140-2.326</f>
        <v>137.67400000000001</v>
      </c>
      <c r="J23" s="186">
        <f>38+756.946</f>
        <v>794.94600000000003</v>
      </c>
      <c r="K23" s="30">
        <v>0</v>
      </c>
      <c r="L23" s="30">
        <v>0</v>
      </c>
      <c r="M23" s="198">
        <f>J23-H23</f>
        <v>756.94600000000003</v>
      </c>
    </row>
    <row r="24" spans="1:13" ht="110.25" x14ac:dyDescent="0.25">
      <c r="A24" s="12" t="s">
        <v>38</v>
      </c>
      <c r="B24" s="181" t="s">
        <v>204</v>
      </c>
      <c r="C24" s="181" t="s">
        <v>14</v>
      </c>
      <c r="D24" s="3">
        <v>966</v>
      </c>
      <c r="E24" s="3" t="s">
        <v>15</v>
      </c>
      <c r="F24" s="3" t="s">
        <v>15</v>
      </c>
      <c r="G24" s="3" t="s">
        <v>15</v>
      </c>
      <c r="H24" s="30">
        <v>0</v>
      </c>
      <c r="I24" s="165">
        <v>0</v>
      </c>
      <c r="J24" s="186">
        <v>0</v>
      </c>
      <c r="K24" s="30">
        <v>0</v>
      </c>
      <c r="L24" s="30">
        <v>0</v>
      </c>
      <c r="M24" s="198">
        <f t="shared" ref="M24:M36" si="2">J24-H24</f>
        <v>0</v>
      </c>
    </row>
    <row r="25" spans="1:13" ht="110.25" x14ac:dyDescent="0.25">
      <c r="A25" s="12" t="s">
        <v>39</v>
      </c>
      <c r="B25" s="181" t="s">
        <v>208</v>
      </c>
      <c r="C25" s="181" t="s">
        <v>14</v>
      </c>
      <c r="D25" s="3">
        <v>966</v>
      </c>
      <c r="E25" s="3" t="s">
        <v>15</v>
      </c>
      <c r="F25" s="3" t="s">
        <v>15</v>
      </c>
      <c r="G25" s="3" t="s">
        <v>15</v>
      </c>
      <c r="H25" s="30">
        <v>362</v>
      </c>
      <c r="I25" s="165">
        <f>400+100</f>
        <v>500</v>
      </c>
      <c r="J25" s="186">
        <v>362</v>
      </c>
      <c r="K25" s="30">
        <v>400</v>
      </c>
      <c r="L25" s="30">
        <v>0</v>
      </c>
      <c r="M25" s="198">
        <f t="shared" si="2"/>
        <v>0</v>
      </c>
    </row>
    <row r="26" spans="1:13" ht="157.5" x14ac:dyDescent="0.25">
      <c r="A26" s="12" t="s">
        <v>40</v>
      </c>
      <c r="B26" s="181" t="s">
        <v>206</v>
      </c>
      <c r="C26" s="181" t="s">
        <v>14</v>
      </c>
      <c r="D26" s="3">
        <v>966</v>
      </c>
      <c r="E26" s="3" t="s">
        <v>15</v>
      </c>
      <c r="F26" s="3" t="s">
        <v>15</v>
      </c>
      <c r="G26" s="3" t="s">
        <v>15</v>
      </c>
      <c r="H26" s="30">
        <v>0</v>
      </c>
      <c r="I26" s="165">
        <f>150+2.4</f>
        <v>152.4</v>
      </c>
      <c r="J26" s="186">
        <f>2332.39-756.946</f>
        <v>1575.444</v>
      </c>
      <c r="K26" s="30">
        <v>0</v>
      </c>
      <c r="L26" s="30">
        <v>0</v>
      </c>
      <c r="M26" s="198">
        <f t="shared" si="2"/>
        <v>1575.444</v>
      </c>
    </row>
    <row r="27" spans="1:13" ht="110.25" x14ac:dyDescent="0.25">
      <c r="A27" s="12" t="s">
        <v>41</v>
      </c>
      <c r="B27" s="181" t="s">
        <v>207</v>
      </c>
      <c r="C27" s="181" t="s">
        <v>14</v>
      </c>
      <c r="D27" s="3">
        <v>966</v>
      </c>
      <c r="E27" s="3" t="s">
        <v>15</v>
      </c>
      <c r="F27" s="3" t="s">
        <v>15</v>
      </c>
      <c r="G27" s="3" t="s">
        <v>15</v>
      </c>
      <c r="H27" s="30">
        <v>45</v>
      </c>
      <c r="I27" s="165">
        <f>50.5+1</f>
        <v>51.5</v>
      </c>
      <c r="J27" s="186">
        <v>45</v>
      </c>
      <c r="K27" s="30">
        <v>88</v>
      </c>
      <c r="L27" s="30">
        <v>0</v>
      </c>
      <c r="M27" s="198">
        <f t="shared" si="2"/>
        <v>0</v>
      </c>
    </row>
    <row r="28" spans="1:13" ht="110.25" x14ac:dyDescent="0.25">
      <c r="A28" s="12" t="s">
        <v>42</v>
      </c>
      <c r="B28" s="181" t="s">
        <v>209</v>
      </c>
      <c r="C28" s="181" t="s">
        <v>14</v>
      </c>
      <c r="D28" s="3">
        <v>966</v>
      </c>
      <c r="E28" s="3" t="s">
        <v>15</v>
      </c>
      <c r="F28" s="3" t="s">
        <v>15</v>
      </c>
      <c r="G28" s="3" t="s">
        <v>15</v>
      </c>
      <c r="H28" s="30">
        <v>0</v>
      </c>
      <c r="I28" s="165">
        <v>0</v>
      </c>
      <c r="J28" s="186">
        <v>0</v>
      </c>
      <c r="K28" s="30">
        <v>0</v>
      </c>
      <c r="L28" s="30">
        <v>0</v>
      </c>
      <c r="M28" s="198">
        <f t="shared" si="2"/>
        <v>0</v>
      </c>
    </row>
    <row r="29" spans="1:13" ht="141.75" x14ac:dyDescent="0.25">
      <c r="A29" s="86" t="s">
        <v>43</v>
      </c>
      <c r="B29" s="87" t="s">
        <v>32</v>
      </c>
      <c r="C29" s="87" t="s">
        <v>14</v>
      </c>
      <c r="D29" s="3">
        <v>966</v>
      </c>
      <c r="E29" s="3" t="s">
        <v>15</v>
      </c>
      <c r="F29" s="3" t="s">
        <v>15</v>
      </c>
      <c r="G29" s="3" t="s">
        <v>15</v>
      </c>
      <c r="H29" s="30">
        <v>0</v>
      </c>
      <c r="I29" s="165">
        <v>0</v>
      </c>
      <c r="J29" s="186">
        <v>0</v>
      </c>
      <c r="K29" s="30">
        <v>0</v>
      </c>
      <c r="L29" s="30">
        <v>0</v>
      </c>
      <c r="M29" s="198">
        <f t="shared" si="2"/>
        <v>0</v>
      </c>
    </row>
    <row r="30" spans="1:13" ht="110.25" x14ac:dyDescent="0.25">
      <c r="A30" s="12" t="s">
        <v>44</v>
      </c>
      <c r="B30" s="181" t="s">
        <v>34</v>
      </c>
      <c r="C30" s="181" t="s">
        <v>14</v>
      </c>
      <c r="D30" s="3">
        <v>966</v>
      </c>
      <c r="E30" s="3" t="s">
        <v>15</v>
      </c>
      <c r="F30" s="3" t="s">
        <v>15</v>
      </c>
      <c r="G30" s="3" t="s">
        <v>15</v>
      </c>
      <c r="H30" s="30">
        <v>50</v>
      </c>
      <c r="I30" s="165">
        <f>50-1-0.074</f>
        <v>48.926000000000002</v>
      </c>
      <c r="J30" s="186">
        <f>50+190</f>
        <v>240</v>
      </c>
      <c r="K30" s="30">
        <v>0</v>
      </c>
      <c r="L30" s="30">
        <v>0</v>
      </c>
      <c r="M30" s="198">
        <f t="shared" si="2"/>
        <v>190</v>
      </c>
    </row>
    <row r="31" spans="1:13" ht="157.5" x14ac:dyDescent="0.25">
      <c r="A31" s="10" t="s">
        <v>45</v>
      </c>
      <c r="B31" s="182" t="s">
        <v>142</v>
      </c>
      <c r="C31" s="181" t="s">
        <v>14</v>
      </c>
      <c r="D31" s="3">
        <v>966</v>
      </c>
      <c r="E31" s="3" t="s">
        <v>15</v>
      </c>
      <c r="F31" s="3" t="s">
        <v>15</v>
      </c>
      <c r="G31" s="3" t="s">
        <v>15</v>
      </c>
      <c r="H31" s="37">
        <v>0</v>
      </c>
      <c r="I31" s="167">
        <v>0</v>
      </c>
      <c r="J31" s="188">
        <v>0</v>
      </c>
      <c r="K31" s="37">
        <v>0</v>
      </c>
      <c r="L31" s="37">
        <v>0</v>
      </c>
      <c r="M31" s="198">
        <f t="shared" si="2"/>
        <v>0</v>
      </c>
    </row>
    <row r="32" spans="1:13" ht="173.25" x14ac:dyDescent="0.25">
      <c r="A32" s="10" t="s">
        <v>143</v>
      </c>
      <c r="B32" s="181" t="s">
        <v>141</v>
      </c>
      <c r="C32" s="181" t="s">
        <v>14</v>
      </c>
      <c r="D32" s="3">
        <v>966</v>
      </c>
      <c r="E32" s="3" t="s">
        <v>15</v>
      </c>
      <c r="F32" s="3" t="s">
        <v>15</v>
      </c>
      <c r="G32" s="3" t="s">
        <v>15</v>
      </c>
      <c r="H32" s="37">
        <v>0</v>
      </c>
      <c r="I32" s="167">
        <v>0</v>
      </c>
      <c r="J32" s="188">
        <v>0</v>
      </c>
      <c r="K32" s="37">
        <v>0</v>
      </c>
      <c r="L32" s="37">
        <v>0</v>
      </c>
      <c r="M32" s="198">
        <f t="shared" si="2"/>
        <v>0</v>
      </c>
    </row>
    <row r="33" spans="1:13" ht="110.25" x14ac:dyDescent="0.25">
      <c r="A33" s="10" t="s">
        <v>325</v>
      </c>
      <c r="B33" s="13" t="s">
        <v>140</v>
      </c>
      <c r="C33" s="181" t="s">
        <v>14</v>
      </c>
      <c r="D33" s="3">
        <v>966</v>
      </c>
      <c r="E33" s="3" t="s">
        <v>15</v>
      </c>
      <c r="F33" s="3" t="s">
        <v>15</v>
      </c>
      <c r="G33" s="3" t="s">
        <v>15</v>
      </c>
      <c r="H33" s="37">
        <v>0</v>
      </c>
      <c r="I33" s="167">
        <v>0</v>
      </c>
      <c r="J33" s="188">
        <v>0</v>
      </c>
      <c r="K33" s="37">
        <v>0</v>
      </c>
      <c r="L33" s="37">
        <v>0</v>
      </c>
      <c r="M33" s="198">
        <f t="shared" si="2"/>
        <v>0</v>
      </c>
    </row>
    <row r="34" spans="1:13" ht="110.25" x14ac:dyDescent="0.25">
      <c r="A34" s="12" t="s">
        <v>384</v>
      </c>
      <c r="B34" s="181" t="s">
        <v>382</v>
      </c>
      <c r="C34" s="181" t="s">
        <v>14</v>
      </c>
      <c r="D34" s="3">
        <v>966</v>
      </c>
      <c r="E34" s="3" t="s">
        <v>15</v>
      </c>
      <c r="F34" s="3" t="s">
        <v>15</v>
      </c>
      <c r="G34" s="3" t="s">
        <v>15</v>
      </c>
      <c r="H34" s="30">
        <v>48.5</v>
      </c>
      <c r="I34" s="165">
        <v>0</v>
      </c>
      <c r="J34" s="186">
        <v>48.5</v>
      </c>
      <c r="K34" s="30">
        <v>0</v>
      </c>
      <c r="L34" s="30">
        <v>103</v>
      </c>
      <c r="M34" s="198">
        <f t="shared" si="2"/>
        <v>0</v>
      </c>
    </row>
    <row r="35" spans="1:13" ht="110.25" x14ac:dyDescent="0.25">
      <c r="A35" s="12" t="s">
        <v>385</v>
      </c>
      <c r="B35" s="181" t="s">
        <v>383</v>
      </c>
      <c r="C35" s="181" t="s">
        <v>14</v>
      </c>
      <c r="D35" s="3">
        <v>966</v>
      </c>
      <c r="E35" s="3" t="s">
        <v>15</v>
      </c>
      <c r="F35" s="3" t="s">
        <v>15</v>
      </c>
      <c r="G35" s="3" t="s">
        <v>15</v>
      </c>
      <c r="H35" s="30">
        <v>54.5</v>
      </c>
      <c r="I35" s="165">
        <v>0</v>
      </c>
      <c r="J35" s="186">
        <f>54.5+203.37</f>
        <v>257.87</v>
      </c>
      <c r="K35" s="30">
        <v>0</v>
      </c>
      <c r="L35" s="30">
        <v>0</v>
      </c>
      <c r="M35" s="198">
        <f t="shared" si="2"/>
        <v>203.37</v>
      </c>
    </row>
    <row r="36" spans="1:13" ht="110.25" x14ac:dyDescent="0.25">
      <c r="A36" s="181">
        <v>3</v>
      </c>
      <c r="B36" s="181" t="s">
        <v>46</v>
      </c>
      <c r="C36" s="181" t="s">
        <v>14</v>
      </c>
      <c r="D36" s="3">
        <v>966</v>
      </c>
      <c r="E36" s="3" t="s">
        <v>15</v>
      </c>
      <c r="F36" s="3" t="s">
        <v>15</v>
      </c>
      <c r="G36" s="3" t="s">
        <v>15</v>
      </c>
      <c r="H36" s="30">
        <f>H38+H39+H47</f>
        <v>6835</v>
      </c>
      <c r="I36" s="165">
        <f>SUM(I38:I46)</f>
        <v>6150</v>
      </c>
      <c r="J36" s="186">
        <f>SUM(J38:J48)</f>
        <v>7579.5</v>
      </c>
      <c r="K36" s="30">
        <f t="shared" ref="K36:L36" si="3">SUM(K38:K48)</f>
        <v>6555</v>
      </c>
      <c r="L36" s="30">
        <f t="shared" si="3"/>
        <v>6370</v>
      </c>
      <c r="M36" s="198">
        <f t="shared" si="2"/>
        <v>744.5</v>
      </c>
    </row>
    <row r="37" spans="1:13" ht="15.75" x14ac:dyDescent="0.25">
      <c r="A37" s="277" t="s">
        <v>17</v>
      </c>
      <c r="B37" s="278"/>
      <c r="C37" s="278"/>
      <c r="D37" s="106"/>
      <c r="E37" s="106"/>
      <c r="F37" s="106"/>
      <c r="G37" s="106"/>
      <c r="H37" s="106"/>
      <c r="I37" s="166"/>
      <c r="J37" s="187"/>
      <c r="K37" s="106"/>
      <c r="L37" s="22"/>
      <c r="M37" s="198"/>
    </row>
    <row r="38" spans="1:13" ht="110.25" x14ac:dyDescent="0.25">
      <c r="A38" s="10" t="s">
        <v>47</v>
      </c>
      <c r="B38" s="11" t="s">
        <v>19</v>
      </c>
      <c r="C38" s="179" t="s">
        <v>14</v>
      </c>
      <c r="D38" s="3">
        <v>966</v>
      </c>
      <c r="E38" s="3" t="s">
        <v>15</v>
      </c>
      <c r="F38" s="3" t="s">
        <v>15</v>
      </c>
      <c r="G38" s="3" t="s">
        <v>15</v>
      </c>
      <c r="H38" s="37">
        <v>6400</v>
      </c>
      <c r="I38" s="167">
        <f>5985+110</f>
        <v>6095</v>
      </c>
      <c r="J38" s="188">
        <f>6400+30</f>
        <v>6430</v>
      </c>
      <c r="K38" s="37">
        <v>6300</v>
      </c>
      <c r="L38" s="37">
        <v>6300</v>
      </c>
      <c r="M38" s="198">
        <f t="shared" ref="M38:M48" si="4">J38-H38</f>
        <v>30</v>
      </c>
    </row>
    <row r="39" spans="1:13" ht="110.25" x14ac:dyDescent="0.25">
      <c r="A39" s="12" t="s">
        <v>48</v>
      </c>
      <c r="B39" s="13" t="s">
        <v>21</v>
      </c>
      <c r="C39" s="181" t="s">
        <v>14</v>
      </c>
      <c r="D39" s="3">
        <v>966</v>
      </c>
      <c r="E39" s="3" t="s">
        <v>15</v>
      </c>
      <c r="F39" s="3" t="s">
        <v>15</v>
      </c>
      <c r="G39" s="3" t="s">
        <v>15</v>
      </c>
      <c r="H39" s="30">
        <v>405</v>
      </c>
      <c r="I39" s="165">
        <v>0</v>
      </c>
      <c r="J39" s="186">
        <f>405+604.5</f>
        <v>1009.5</v>
      </c>
      <c r="K39" s="30">
        <v>180</v>
      </c>
      <c r="L39" s="30">
        <v>0</v>
      </c>
      <c r="M39" s="198">
        <f t="shared" si="4"/>
        <v>604.5</v>
      </c>
    </row>
    <row r="40" spans="1:13" ht="110.25" x14ac:dyDescent="0.25">
      <c r="A40" s="12" t="s">
        <v>49</v>
      </c>
      <c r="B40" s="181" t="s">
        <v>23</v>
      </c>
      <c r="C40" s="181" t="s">
        <v>14</v>
      </c>
      <c r="D40" s="3">
        <v>966</v>
      </c>
      <c r="E40" s="3" t="s">
        <v>15</v>
      </c>
      <c r="F40" s="3" t="s">
        <v>15</v>
      </c>
      <c r="G40" s="3" t="s">
        <v>15</v>
      </c>
      <c r="H40" s="30">
        <v>0</v>
      </c>
      <c r="I40" s="165">
        <v>0</v>
      </c>
      <c r="J40" s="186">
        <v>0</v>
      </c>
      <c r="K40" s="30">
        <v>0</v>
      </c>
      <c r="L40" s="30">
        <v>0</v>
      </c>
      <c r="M40" s="198">
        <f t="shared" si="4"/>
        <v>0</v>
      </c>
    </row>
    <row r="41" spans="1:13" ht="110.25" x14ac:dyDescent="0.25">
      <c r="A41" s="12" t="s">
        <v>50</v>
      </c>
      <c r="B41" s="87" t="s">
        <v>25</v>
      </c>
      <c r="C41" s="181" t="s">
        <v>14</v>
      </c>
      <c r="D41" s="3">
        <v>966</v>
      </c>
      <c r="E41" s="3" t="s">
        <v>15</v>
      </c>
      <c r="F41" s="3" t="s">
        <v>15</v>
      </c>
      <c r="G41" s="3" t="s">
        <v>15</v>
      </c>
      <c r="H41" s="30">
        <v>0</v>
      </c>
      <c r="I41" s="165">
        <v>0</v>
      </c>
      <c r="J41" s="186">
        <v>0</v>
      </c>
      <c r="K41" s="30">
        <v>0</v>
      </c>
      <c r="L41" s="30">
        <v>0</v>
      </c>
      <c r="M41" s="198">
        <f t="shared" si="4"/>
        <v>0</v>
      </c>
    </row>
    <row r="42" spans="1:13" ht="173.25" x14ac:dyDescent="0.25">
      <c r="A42" s="12" t="s">
        <v>51</v>
      </c>
      <c r="B42" s="181" t="s">
        <v>27</v>
      </c>
      <c r="C42" s="181" t="s">
        <v>14</v>
      </c>
      <c r="D42" s="3">
        <v>966</v>
      </c>
      <c r="E42" s="3" t="s">
        <v>15</v>
      </c>
      <c r="F42" s="3" t="s">
        <v>15</v>
      </c>
      <c r="G42" s="3" t="s">
        <v>15</v>
      </c>
      <c r="H42" s="30">
        <v>0</v>
      </c>
      <c r="I42" s="165">
        <f>30-7.8</f>
        <v>22.2</v>
      </c>
      <c r="J42" s="186">
        <v>0</v>
      </c>
      <c r="K42" s="30">
        <v>0</v>
      </c>
      <c r="L42" s="30">
        <v>0</v>
      </c>
      <c r="M42" s="198">
        <f t="shared" si="4"/>
        <v>0</v>
      </c>
    </row>
    <row r="43" spans="1:13" ht="110.25" x14ac:dyDescent="0.25">
      <c r="A43" s="12" t="s">
        <v>52</v>
      </c>
      <c r="B43" s="181" t="s">
        <v>29</v>
      </c>
      <c r="C43" s="181" t="s">
        <v>14</v>
      </c>
      <c r="D43" s="3">
        <v>966</v>
      </c>
      <c r="E43" s="3" t="s">
        <v>15</v>
      </c>
      <c r="F43" s="3" t="s">
        <v>15</v>
      </c>
      <c r="G43" s="3" t="s">
        <v>15</v>
      </c>
      <c r="H43" s="30">
        <v>0</v>
      </c>
      <c r="I43" s="165">
        <f>15+7.8</f>
        <v>22.8</v>
      </c>
      <c r="J43" s="186">
        <v>0</v>
      </c>
      <c r="K43" s="30">
        <v>15</v>
      </c>
      <c r="L43" s="30">
        <v>0</v>
      </c>
      <c r="M43" s="198">
        <f t="shared" si="4"/>
        <v>0</v>
      </c>
    </row>
    <row r="44" spans="1:13" ht="110.25" x14ac:dyDescent="0.25">
      <c r="A44" s="12" t="s">
        <v>53</v>
      </c>
      <c r="B44" s="87" t="s">
        <v>69</v>
      </c>
      <c r="C44" s="181" t="s">
        <v>14</v>
      </c>
      <c r="D44" s="3">
        <v>966</v>
      </c>
      <c r="E44" s="3" t="s">
        <v>15</v>
      </c>
      <c r="F44" s="3" t="s">
        <v>15</v>
      </c>
      <c r="G44" s="3" t="s">
        <v>15</v>
      </c>
      <c r="H44" s="30">
        <v>0</v>
      </c>
      <c r="I44" s="165">
        <v>0</v>
      </c>
      <c r="J44" s="186">
        <v>0</v>
      </c>
      <c r="K44" s="30">
        <v>0</v>
      </c>
      <c r="L44" s="30">
        <v>0</v>
      </c>
      <c r="M44" s="198">
        <f t="shared" si="4"/>
        <v>0</v>
      </c>
    </row>
    <row r="45" spans="1:13" ht="141.75" x14ac:dyDescent="0.25">
      <c r="A45" s="12" t="s">
        <v>54</v>
      </c>
      <c r="B45" s="87" t="s">
        <v>32</v>
      </c>
      <c r="C45" s="181" t="s">
        <v>14</v>
      </c>
      <c r="D45" s="3">
        <v>966</v>
      </c>
      <c r="E45" s="3" t="s">
        <v>15</v>
      </c>
      <c r="F45" s="3" t="s">
        <v>15</v>
      </c>
      <c r="G45" s="3" t="s">
        <v>15</v>
      </c>
      <c r="H45" s="30">
        <v>0</v>
      </c>
      <c r="I45" s="165">
        <v>0</v>
      </c>
      <c r="J45" s="186">
        <v>0</v>
      </c>
      <c r="K45" s="30">
        <v>0</v>
      </c>
      <c r="L45" s="30">
        <v>0</v>
      </c>
      <c r="M45" s="198">
        <f t="shared" si="4"/>
        <v>0</v>
      </c>
    </row>
    <row r="46" spans="1:13" ht="110.25" x14ac:dyDescent="0.25">
      <c r="A46" s="12" t="s">
        <v>55</v>
      </c>
      <c r="B46" s="181" t="s">
        <v>34</v>
      </c>
      <c r="C46" s="181" t="s">
        <v>14</v>
      </c>
      <c r="D46" s="3">
        <v>966</v>
      </c>
      <c r="E46" s="3" t="s">
        <v>15</v>
      </c>
      <c r="F46" s="3" t="s">
        <v>15</v>
      </c>
      <c r="G46" s="3" t="s">
        <v>15</v>
      </c>
      <c r="H46" s="30">
        <v>0</v>
      </c>
      <c r="I46" s="165">
        <v>10</v>
      </c>
      <c r="J46" s="186">
        <f>110</f>
        <v>110</v>
      </c>
      <c r="K46" s="30">
        <v>10</v>
      </c>
      <c r="L46" s="30">
        <v>0</v>
      </c>
      <c r="M46" s="198">
        <f t="shared" si="4"/>
        <v>110</v>
      </c>
    </row>
    <row r="47" spans="1:13" ht="110.25" x14ac:dyDescent="0.25">
      <c r="A47" s="12" t="s">
        <v>386</v>
      </c>
      <c r="B47" s="181" t="s">
        <v>382</v>
      </c>
      <c r="C47" s="181" t="s">
        <v>14</v>
      </c>
      <c r="D47" s="3">
        <v>966</v>
      </c>
      <c r="E47" s="3" t="s">
        <v>15</v>
      </c>
      <c r="F47" s="3" t="s">
        <v>15</v>
      </c>
      <c r="G47" s="3" t="s">
        <v>15</v>
      </c>
      <c r="H47" s="30">
        <v>30</v>
      </c>
      <c r="I47" s="165">
        <v>0</v>
      </c>
      <c r="J47" s="186">
        <v>30</v>
      </c>
      <c r="K47" s="30">
        <v>50</v>
      </c>
      <c r="L47" s="30">
        <v>70</v>
      </c>
      <c r="M47" s="198">
        <f t="shared" si="4"/>
        <v>0</v>
      </c>
    </row>
    <row r="48" spans="1:13" ht="110.25" x14ac:dyDescent="0.25">
      <c r="A48" s="12" t="s">
        <v>387</v>
      </c>
      <c r="B48" s="181" t="s">
        <v>383</v>
      </c>
      <c r="C48" s="181" t="s">
        <v>14</v>
      </c>
      <c r="D48" s="3">
        <v>966</v>
      </c>
      <c r="E48" s="3" t="s">
        <v>15</v>
      </c>
      <c r="F48" s="3" t="s">
        <v>15</v>
      </c>
      <c r="G48" s="3" t="s">
        <v>15</v>
      </c>
      <c r="H48" s="30">
        <v>0</v>
      </c>
      <c r="I48" s="165">
        <v>0</v>
      </c>
      <c r="J48" s="186">
        <v>0</v>
      </c>
      <c r="K48" s="30">
        <v>0</v>
      </c>
      <c r="L48" s="30">
        <v>0</v>
      </c>
      <c r="M48" s="198">
        <f t="shared" si="4"/>
        <v>0</v>
      </c>
    </row>
    <row r="49" spans="1:13" ht="110.25" x14ac:dyDescent="0.25">
      <c r="A49" s="181">
        <v>4</v>
      </c>
      <c r="B49" s="181" t="s">
        <v>56</v>
      </c>
      <c r="C49" s="181" t="s">
        <v>14</v>
      </c>
      <c r="D49" s="3">
        <v>966</v>
      </c>
      <c r="E49" s="3" t="s">
        <v>15</v>
      </c>
      <c r="F49" s="3" t="s">
        <v>15</v>
      </c>
      <c r="G49" s="3" t="s">
        <v>15</v>
      </c>
      <c r="H49" s="30">
        <f>SUM(H51:H59)</f>
        <v>16166</v>
      </c>
      <c r="I49" s="165">
        <f>SUM(I51:I59)</f>
        <v>14819</v>
      </c>
      <c r="J49" s="186">
        <f>SUM(J51:J61)</f>
        <v>17679.599999999999</v>
      </c>
      <c r="K49" s="30">
        <f t="shared" ref="K49:L49" si="5">SUM(K51:K61)</f>
        <v>16136</v>
      </c>
      <c r="L49" s="30">
        <f t="shared" si="5"/>
        <v>15996</v>
      </c>
      <c r="M49" s="198">
        <f>M51+M52+M59+M60</f>
        <v>1513.6</v>
      </c>
    </row>
    <row r="50" spans="1:13" ht="21" customHeight="1" x14ac:dyDescent="0.25">
      <c r="A50" s="277" t="s">
        <v>17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330"/>
      <c r="M50" s="198"/>
    </row>
    <row r="51" spans="1:13" ht="110.25" x14ac:dyDescent="0.25">
      <c r="A51" s="10" t="s">
        <v>57</v>
      </c>
      <c r="B51" s="11" t="s">
        <v>19</v>
      </c>
      <c r="C51" s="179" t="s">
        <v>14</v>
      </c>
      <c r="D51" s="3">
        <v>966</v>
      </c>
      <c r="E51" s="3" t="s">
        <v>15</v>
      </c>
      <c r="F51" s="3" t="s">
        <v>15</v>
      </c>
      <c r="G51" s="3" t="s">
        <v>15</v>
      </c>
      <c r="H51" s="37">
        <v>16166</v>
      </c>
      <c r="I51" s="167">
        <f>13000+975+345</f>
        <v>14320</v>
      </c>
      <c r="J51" s="188">
        <f>16166+53</f>
        <v>16219</v>
      </c>
      <c r="K51" s="37">
        <v>16136</v>
      </c>
      <c r="L51" s="37">
        <v>15996</v>
      </c>
      <c r="M51" s="198">
        <f t="shared" ref="M51:M61" si="6">J51-H51</f>
        <v>53</v>
      </c>
    </row>
    <row r="52" spans="1:13" ht="110.25" x14ac:dyDescent="0.25">
      <c r="A52" s="12" t="s">
        <v>58</v>
      </c>
      <c r="B52" s="13" t="s">
        <v>21</v>
      </c>
      <c r="C52" s="181" t="s">
        <v>14</v>
      </c>
      <c r="D52" s="3">
        <v>966</v>
      </c>
      <c r="E52" s="3" t="s">
        <v>15</v>
      </c>
      <c r="F52" s="3" t="s">
        <v>15</v>
      </c>
      <c r="G52" s="3" t="s">
        <v>15</v>
      </c>
      <c r="H52" s="30">
        <v>0</v>
      </c>
      <c r="I52" s="165">
        <v>200</v>
      </c>
      <c r="J52" s="186">
        <f>1315.6</f>
        <v>1315.6</v>
      </c>
      <c r="K52" s="30">
        <v>0</v>
      </c>
      <c r="L52" s="30">
        <v>0</v>
      </c>
      <c r="M52" s="198">
        <f t="shared" si="6"/>
        <v>1315.6</v>
      </c>
    </row>
    <row r="53" spans="1:13" ht="110.25" x14ac:dyDescent="0.25">
      <c r="A53" s="12" t="s">
        <v>59</v>
      </c>
      <c r="B53" s="181" t="s">
        <v>225</v>
      </c>
      <c r="C53" s="181" t="s">
        <v>14</v>
      </c>
      <c r="D53" s="3">
        <v>966</v>
      </c>
      <c r="E53" s="3" t="s">
        <v>15</v>
      </c>
      <c r="F53" s="3" t="s">
        <v>15</v>
      </c>
      <c r="G53" s="3" t="s">
        <v>15</v>
      </c>
      <c r="H53" s="30">
        <v>0</v>
      </c>
      <c r="I53" s="165">
        <v>0</v>
      </c>
      <c r="J53" s="186">
        <v>0</v>
      </c>
      <c r="K53" s="30">
        <v>0</v>
      </c>
      <c r="L53" s="30">
        <v>0</v>
      </c>
      <c r="M53" s="198">
        <f t="shared" si="6"/>
        <v>0</v>
      </c>
    </row>
    <row r="54" spans="1:13" ht="110.25" x14ac:dyDescent="0.25">
      <c r="A54" s="12" t="s">
        <v>60</v>
      </c>
      <c r="B54" s="181" t="s">
        <v>226</v>
      </c>
      <c r="C54" s="181" t="s">
        <v>14</v>
      </c>
      <c r="D54" s="3">
        <v>966</v>
      </c>
      <c r="E54" s="3" t="s">
        <v>15</v>
      </c>
      <c r="F54" s="3" t="s">
        <v>15</v>
      </c>
      <c r="G54" s="3" t="s">
        <v>15</v>
      </c>
      <c r="H54" s="30">
        <v>0</v>
      </c>
      <c r="I54" s="165">
        <v>0</v>
      </c>
      <c r="J54" s="186">
        <v>0</v>
      </c>
      <c r="K54" s="30">
        <v>0</v>
      </c>
      <c r="L54" s="30">
        <v>0</v>
      </c>
      <c r="M54" s="198">
        <f t="shared" si="6"/>
        <v>0</v>
      </c>
    </row>
    <row r="55" spans="1:13" ht="173.25" x14ac:dyDescent="0.25">
      <c r="A55" s="12" t="s">
        <v>61</v>
      </c>
      <c r="B55" s="181" t="s">
        <v>27</v>
      </c>
      <c r="C55" s="181" t="s">
        <v>14</v>
      </c>
      <c r="D55" s="3">
        <v>966</v>
      </c>
      <c r="E55" s="3" t="s">
        <v>15</v>
      </c>
      <c r="F55" s="3" t="s">
        <v>15</v>
      </c>
      <c r="G55" s="3" t="s">
        <v>15</v>
      </c>
      <c r="H55" s="30">
        <v>0</v>
      </c>
      <c r="I55" s="165">
        <f>170+5.1</f>
        <v>175.1</v>
      </c>
      <c r="J55" s="186">
        <v>0</v>
      </c>
      <c r="K55" s="30">
        <v>0</v>
      </c>
      <c r="L55" s="30">
        <v>0</v>
      </c>
      <c r="M55" s="198">
        <f t="shared" si="6"/>
        <v>0</v>
      </c>
    </row>
    <row r="56" spans="1:13" ht="110.25" x14ac:dyDescent="0.25">
      <c r="A56" s="12" t="s">
        <v>62</v>
      </c>
      <c r="B56" s="181" t="s">
        <v>227</v>
      </c>
      <c r="C56" s="181" t="s">
        <v>14</v>
      </c>
      <c r="D56" s="3">
        <v>966</v>
      </c>
      <c r="E56" s="3" t="s">
        <v>15</v>
      </c>
      <c r="F56" s="3" t="s">
        <v>15</v>
      </c>
      <c r="G56" s="3" t="s">
        <v>15</v>
      </c>
      <c r="H56" s="30">
        <v>0</v>
      </c>
      <c r="I56" s="165">
        <v>9</v>
      </c>
      <c r="J56" s="186">
        <v>0</v>
      </c>
      <c r="K56" s="30">
        <v>0</v>
      </c>
      <c r="L56" s="30">
        <v>0</v>
      </c>
      <c r="M56" s="198">
        <f t="shared" si="6"/>
        <v>0</v>
      </c>
    </row>
    <row r="57" spans="1:13" ht="110.25" x14ac:dyDescent="0.25">
      <c r="A57" s="12" t="s">
        <v>63</v>
      </c>
      <c r="B57" s="181" t="s">
        <v>228</v>
      </c>
      <c r="C57" s="181" t="s">
        <v>14</v>
      </c>
      <c r="D57" s="3">
        <v>966</v>
      </c>
      <c r="E57" s="3" t="s">
        <v>15</v>
      </c>
      <c r="F57" s="3" t="s">
        <v>15</v>
      </c>
      <c r="G57" s="3" t="s">
        <v>15</v>
      </c>
      <c r="H57" s="30">
        <v>0</v>
      </c>
      <c r="I57" s="165">
        <v>100</v>
      </c>
      <c r="J57" s="186">
        <v>0</v>
      </c>
      <c r="K57" s="30">
        <v>0</v>
      </c>
      <c r="L57" s="30">
        <v>0</v>
      </c>
      <c r="M57" s="198">
        <f t="shared" si="6"/>
        <v>0</v>
      </c>
    </row>
    <row r="58" spans="1:13" ht="141.75" x14ac:dyDescent="0.25">
      <c r="A58" s="12" t="s">
        <v>64</v>
      </c>
      <c r="B58" s="181" t="s">
        <v>32</v>
      </c>
      <c r="C58" s="181" t="s">
        <v>14</v>
      </c>
      <c r="D58" s="3">
        <v>966</v>
      </c>
      <c r="E58" s="3" t="s">
        <v>15</v>
      </c>
      <c r="F58" s="3" t="s">
        <v>15</v>
      </c>
      <c r="G58" s="3" t="s">
        <v>15</v>
      </c>
      <c r="H58" s="30">
        <v>0</v>
      </c>
      <c r="I58" s="165">
        <v>0</v>
      </c>
      <c r="J58" s="186">
        <v>0</v>
      </c>
      <c r="K58" s="30">
        <v>0</v>
      </c>
      <c r="L58" s="30">
        <v>0</v>
      </c>
      <c r="M58" s="198">
        <f t="shared" si="6"/>
        <v>0</v>
      </c>
    </row>
    <row r="59" spans="1:13" ht="110.25" x14ac:dyDescent="0.25">
      <c r="A59" s="12" t="s">
        <v>65</v>
      </c>
      <c r="B59" s="181" t="s">
        <v>34</v>
      </c>
      <c r="C59" s="181" t="s">
        <v>14</v>
      </c>
      <c r="D59" s="3">
        <v>966</v>
      </c>
      <c r="E59" s="3" t="s">
        <v>15</v>
      </c>
      <c r="F59" s="3" t="s">
        <v>15</v>
      </c>
      <c r="G59" s="3" t="s">
        <v>15</v>
      </c>
      <c r="H59" s="30">
        <v>0</v>
      </c>
      <c r="I59" s="165">
        <f>20-5.1</f>
        <v>14.9</v>
      </c>
      <c r="J59" s="186">
        <f>45</f>
        <v>45</v>
      </c>
      <c r="K59" s="30">
        <v>0</v>
      </c>
      <c r="L59" s="30">
        <v>0</v>
      </c>
      <c r="M59" s="198">
        <f t="shared" si="6"/>
        <v>45</v>
      </c>
    </row>
    <row r="60" spans="1:13" ht="110.25" x14ac:dyDescent="0.25">
      <c r="A60" s="12" t="s">
        <v>388</v>
      </c>
      <c r="B60" s="181" t="s">
        <v>382</v>
      </c>
      <c r="C60" s="181" t="s">
        <v>14</v>
      </c>
      <c r="D60" s="3">
        <v>966</v>
      </c>
      <c r="E60" s="3" t="s">
        <v>15</v>
      </c>
      <c r="F60" s="3" t="s">
        <v>15</v>
      </c>
      <c r="G60" s="3" t="s">
        <v>15</v>
      </c>
      <c r="H60" s="30">
        <v>0</v>
      </c>
      <c r="I60" s="165">
        <v>0</v>
      </c>
      <c r="J60" s="186">
        <f>100</f>
        <v>100</v>
      </c>
      <c r="K60" s="30">
        <v>0</v>
      </c>
      <c r="L60" s="30">
        <v>0</v>
      </c>
      <c r="M60" s="198">
        <f t="shared" si="6"/>
        <v>100</v>
      </c>
    </row>
    <row r="61" spans="1:13" ht="110.25" x14ac:dyDescent="0.25">
      <c r="A61" s="12" t="s">
        <v>389</v>
      </c>
      <c r="B61" s="181" t="s">
        <v>383</v>
      </c>
      <c r="C61" s="181" t="s">
        <v>14</v>
      </c>
      <c r="D61" s="3">
        <v>966</v>
      </c>
      <c r="E61" s="3" t="s">
        <v>15</v>
      </c>
      <c r="F61" s="3" t="s">
        <v>15</v>
      </c>
      <c r="G61" s="3" t="s">
        <v>15</v>
      </c>
      <c r="H61" s="30">
        <v>0</v>
      </c>
      <c r="I61" s="165">
        <v>0</v>
      </c>
      <c r="J61" s="186">
        <v>0</v>
      </c>
      <c r="K61" s="30">
        <v>0</v>
      </c>
      <c r="L61" s="30">
        <v>0</v>
      </c>
      <c r="M61" s="198">
        <f t="shared" si="6"/>
        <v>0</v>
      </c>
    </row>
    <row r="62" spans="1:13" ht="15.75" x14ac:dyDescent="0.25">
      <c r="A62" s="277" t="s">
        <v>106</v>
      </c>
      <c r="B62" s="278"/>
      <c r="C62" s="278"/>
      <c r="D62" s="106"/>
      <c r="E62" s="106"/>
      <c r="F62" s="106"/>
      <c r="G62" s="106"/>
      <c r="H62" s="106"/>
      <c r="I62" s="166"/>
      <c r="J62" s="187"/>
      <c r="K62" s="106"/>
      <c r="L62" s="22"/>
      <c r="M62" s="198"/>
    </row>
    <row r="63" spans="1:13" ht="126" x14ac:dyDescent="0.25">
      <c r="A63" s="176" t="s">
        <v>66</v>
      </c>
      <c r="B63" s="13" t="s">
        <v>67</v>
      </c>
      <c r="C63" s="181" t="s">
        <v>14</v>
      </c>
      <c r="D63" s="3">
        <v>966</v>
      </c>
      <c r="E63" s="3" t="s">
        <v>15</v>
      </c>
      <c r="F63" s="3" t="s">
        <v>15</v>
      </c>
      <c r="G63" s="3" t="s">
        <v>15</v>
      </c>
      <c r="H63" s="30">
        <v>450</v>
      </c>
      <c r="I63" s="165">
        <f>400-31.63</f>
        <v>368.37</v>
      </c>
      <c r="J63" s="186">
        <v>450</v>
      </c>
      <c r="K63" s="30">
        <v>450</v>
      </c>
      <c r="L63" s="30">
        <v>450</v>
      </c>
      <c r="M63" s="198">
        <f>J63-H63</f>
        <v>0</v>
      </c>
    </row>
    <row r="64" spans="1:13" ht="110.25" x14ac:dyDescent="0.25">
      <c r="A64" s="176" t="s">
        <v>136</v>
      </c>
      <c r="B64" s="13" t="s">
        <v>21</v>
      </c>
      <c r="C64" s="181" t="s">
        <v>14</v>
      </c>
      <c r="D64" s="3">
        <v>966</v>
      </c>
      <c r="E64" s="3" t="s">
        <v>15</v>
      </c>
      <c r="F64" s="3" t="s">
        <v>15</v>
      </c>
      <c r="G64" s="3" t="s">
        <v>15</v>
      </c>
      <c r="H64" s="30">
        <v>0</v>
      </c>
      <c r="I64" s="165">
        <v>0</v>
      </c>
      <c r="J64" s="186">
        <v>0</v>
      </c>
      <c r="K64" s="30">
        <v>0</v>
      </c>
      <c r="L64" s="30">
        <v>0</v>
      </c>
      <c r="M64" s="198">
        <f t="shared" ref="M64:M68" si="7">J64-H64</f>
        <v>0</v>
      </c>
    </row>
    <row r="65" spans="1:13" ht="110.25" x14ac:dyDescent="0.25">
      <c r="A65" s="176" t="s">
        <v>321</v>
      </c>
      <c r="B65" s="181" t="s">
        <v>25</v>
      </c>
      <c r="C65" s="181" t="s">
        <v>14</v>
      </c>
      <c r="D65" s="3">
        <v>966</v>
      </c>
      <c r="E65" s="3" t="s">
        <v>15</v>
      </c>
      <c r="F65" s="3" t="s">
        <v>15</v>
      </c>
      <c r="G65" s="3" t="s">
        <v>15</v>
      </c>
      <c r="H65" s="30">
        <v>0</v>
      </c>
      <c r="I65" s="165">
        <v>0</v>
      </c>
      <c r="J65" s="186">
        <v>0</v>
      </c>
      <c r="K65" s="30">
        <v>0</v>
      </c>
      <c r="L65" s="30">
        <v>0</v>
      </c>
      <c r="M65" s="198">
        <f t="shared" si="7"/>
        <v>0</v>
      </c>
    </row>
    <row r="66" spans="1:13" ht="110.25" x14ac:dyDescent="0.25">
      <c r="A66" s="176" t="s">
        <v>322</v>
      </c>
      <c r="B66" s="181" t="s">
        <v>29</v>
      </c>
      <c r="C66" s="181" t="s">
        <v>14</v>
      </c>
      <c r="D66" s="3">
        <v>966</v>
      </c>
      <c r="E66" s="3" t="s">
        <v>15</v>
      </c>
      <c r="F66" s="3" t="s">
        <v>15</v>
      </c>
      <c r="G66" s="3" t="s">
        <v>15</v>
      </c>
      <c r="H66" s="30">
        <v>0</v>
      </c>
      <c r="I66" s="165">
        <v>0</v>
      </c>
      <c r="J66" s="186">
        <v>0</v>
      </c>
      <c r="K66" s="30">
        <v>0</v>
      </c>
      <c r="L66" s="30">
        <v>0</v>
      </c>
      <c r="M66" s="198">
        <f>J66-H66</f>
        <v>0</v>
      </c>
    </row>
    <row r="67" spans="1:13" ht="110.25" x14ac:dyDescent="0.25">
      <c r="A67" s="176" t="s">
        <v>137</v>
      </c>
      <c r="B67" s="181" t="s">
        <v>69</v>
      </c>
      <c r="C67" s="181" t="s">
        <v>14</v>
      </c>
      <c r="D67" s="3">
        <v>966</v>
      </c>
      <c r="E67" s="3" t="s">
        <v>15</v>
      </c>
      <c r="F67" s="3" t="s">
        <v>15</v>
      </c>
      <c r="G67" s="3" t="s">
        <v>15</v>
      </c>
      <c r="H67" s="30">
        <v>0</v>
      </c>
      <c r="I67" s="165">
        <v>0</v>
      </c>
      <c r="J67" s="186">
        <v>0</v>
      </c>
      <c r="K67" s="30">
        <v>0</v>
      </c>
      <c r="L67" s="30">
        <v>0</v>
      </c>
      <c r="M67" s="198">
        <f t="shared" si="7"/>
        <v>0</v>
      </c>
    </row>
    <row r="68" spans="1:13" ht="110.25" x14ac:dyDescent="0.25">
      <c r="A68" s="176" t="s">
        <v>323</v>
      </c>
      <c r="B68" s="181" t="s">
        <v>34</v>
      </c>
      <c r="C68" s="181" t="s">
        <v>14</v>
      </c>
      <c r="D68" s="3">
        <v>966</v>
      </c>
      <c r="E68" s="3" t="s">
        <v>15</v>
      </c>
      <c r="F68" s="3" t="s">
        <v>15</v>
      </c>
      <c r="G68" s="3" t="s">
        <v>15</v>
      </c>
      <c r="H68" s="30">
        <v>0</v>
      </c>
      <c r="I68" s="165">
        <v>0</v>
      </c>
      <c r="J68" s="186">
        <v>0</v>
      </c>
      <c r="K68" s="30">
        <v>0</v>
      </c>
      <c r="L68" s="30">
        <v>0</v>
      </c>
      <c r="M68" s="198">
        <f t="shared" si="7"/>
        <v>0</v>
      </c>
    </row>
    <row r="69" spans="1:13" ht="110.25" x14ac:dyDescent="0.25">
      <c r="A69" s="176" t="s">
        <v>138</v>
      </c>
      <c r="B69" s="181" t="s">
        <v>140</v>
      </c>
      <c r="C69" s="181" t="s">
        <v>14</v>
      </c>
      <c r="D69" s="3">
        <v>966</v>
      </c>
      <c r="E69" s="3" t="s">
        <v>15</v>
      </c>
      <c r="F69" s="3" t="s">
        <v>15</v>
      </c>
      <c r="G69" s="3" t="s">
        <v>15</v>
      </c>
      <c r="H69" s="30">
        <v>0</v>
      </c>
      <c r="I69" s="165">
        <v>0</v>
      </c>
      <c r="J69" s="186">
        <v>0</v>
      </c>
      <c r="K69" s="30">
        <v>0</v>
      </c>
      <c r="L69" s="30">
        <v>0</v>
      </c>
      <c r="M69" s="198">
        <f>J69-H69</f>
        <v>0</v>
      </c>
    </row>
    <row r="70" spans="1:13" ht="236.25" x14ac:dyDescent="0.25">
      <c r="A70" s="181" t="s">
        <v>139</v>
      </c>
      <c r="B70" s="181" t="s">
        <v>68</v>
      </c>
      <c r="C70" s="181" t="s">
        <v>14</v>
      </c>
      <c r="D70" s="3">
        <v>966</v>
      </c>
      <c r="E70" s="3" t="s">
        <v>15</v>
      </c>
      <c r="F70" s="3" t="s">
        <v>15</v>
      </c>
      <c r="G70" s="3" t="s">
        <v>15</v>
      </c>
      <c r="H70" s="30">
        <v>8409</v>
      </c>
      <c r="I70" s="165">
        <f>7916+100+359+100+18+31.63</f>
        <v>8524.6299999999992</v>
      </c>
      <c r="J70" s="186">
        <f>8409+600</f>
        <v>9009</v>
      </c>
      <c r="K70" s="30">
        <v>8409</v>
      </c>
      <c r="L70" s="30">
        <v>8409</v>
      </c>
      <c r="M70" s="198">
        <f>J70-H70</f>
        <v>600</v>
      </c>
    </row>
    <row r="71" spans="1:13" ht="16.5" x14ac:dyDescent="0.25">
      <c r="A71" s="17"/>
      <c r="B71" s="17"/>
      <c r="C71" s="17"/>
      <c r="D71" s="18"/>
      <c r="E71" s="18"/>
      <c r="F71" s="18"/>
      <c r="G71" s="18"/>
      <c r="H71" s="18"/>
      <c r="I71" s="168"/>
      <c r="J71" s="189"/>
      <c r="K71" s="18"/>
      <c r="L71" s="19"/>
    </row>
    <row r="72" spans="1:13" ht="16.5" x14ac:dyDescent="0.25">
      <c r="A72" s="275"/>
      <c r="B72" s="275"/>
      <c r="C72" s="275"/>
      <c r="D72" s="18"/>
      <c r="E72" s="18"/>
      <c r="F72" s="18"/>
      <c r="G72" s="18"/>
      <c r="H72" s="18"/>
      <c r="I72" s="168"/>
      <c r="J72" s="189"/>
      <c r="K72" s="18"/>
      <c r="L72" s="18"/>
    </row>
    <row r="73" spans="1:13" ht="16.5" x14ac:dyDescent="0.25">
      <c r="A73" s="275"/>
      <c r="B73" s="275"/>
      <c r="C73" s="275"/>
      <c r="D73" s="18"/>
      <c r="E73" s="18"/>
      <c r="F73" s="18"/>
      <c r="G73" s="18"/>
      <c r="H73" s="18"/>
      <c r="I73" s="168"/>
      <c r="J73" s="189"/>
      <c r="K73" s="18"/>
    </row>
    <row r="74" spans="1:13" ht="16.5" x14ac:dyDescent="0.25">
      <c r="A74" s="275"/>
      <c r="B74" s="275"/>
      <c r="C74" s="275"/>
      <c r="D74" s="18"/>
      <c r="E74" s="18"/>
      <c r="F74" s="18"/>
      <c r="G74" s="18"/>
      <c r="H74" s="18"/>
      <c r="I74" s="168"/>
      <c r="J74" s="189"/>
      <c r="K74" s="276"/>
      <c r="L74" s="276"/>
    </row>
    <row r="75" spans="1:13" ht="16.5" x14ac:dyDescent="0.25">
      <c r="A75" s="18"/>
      <c r="B75" s="18"/>
      <c r="C75" s="18"/>
      <c r="D75" s="18"/>
      <c r="E75" s="18"/>
      <c r="F75" s="18"/>
      <c r="G75" s="18"/>
      <c r="H75" s="18"/>
      <c r="I75" s="168"/>
      <c r="J75" s="189"/>
    </row>
    <row r="76" spans="1:13" ht="16.5" x14ac:dyDescent="0.25">
      <c r="A76" s="18"/>
      <c r="B76" s="18"/>
      <c r="C76" s="18"/>
    </row>
  </sheetData>
  <mergeCells count="12">
    <mergeCell ref="I1:L1"/>
    <mergeCell ref="A2:L2"/>
    <mergeCell ref="A8:C8"/>
    <mergeCell ref="A21:C21"/>
    <mergeCell ref="A37:C37"/>
    <mergeCell ref="A72:C72"/>
    <mergeCell ref="A73:C73"/>
    <mergeCell ref="A74:C74"/>
    <mergeCell ref="K74:L74"/>
    <mergeCell ref="A3:L3"/>
    <mergeCell ref="A50:L50"/>
    <mergeCell ref="A62:C62"/>
  </mergeCells>
  <pageMargins left="0.11811023622047245" right="0.11811023622047245" top="0.15748031496062992" bottom="0.15748031496062992" header="0.31496062992125984" footer="0.31496062992125984"/>
  <pageSetup paperSize="9" scale="7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22" workbookViewId="0">
      <selection activeCell="E26" sqref="E26"/>
    </sheetView>
  </sheetViews>
  <sheetFormatPr defaultRowHeight="15" x14ac:dyDescent="0.25"/>
  <cols>
    <col min="1" max="1" width="6.7109375" customWidth="1"/>
    <col min="2" max="2" width="21.85546875" customWidth="1"/>
    <col min="3" max="3" width="19.7109375" customWidth="1"/>
    <col min="4" max="4" width="13.42578125" customWidth="1"/>
    <col min="5" max="5" width="13.140625" customWidth="1"/>
    <col min="6" max="6" width="24.7109375" customWidth="1"/>
    <col min="7" max="8" width="19.42578125" customWidth="1"/>
  </cols>
  <sheetData>
    <row r="1" spans="1:8" ht="89.25" customHeight="1" x14ac:dyDescent="0.25">
      <c r="F1" s="206" t="s">
        <v>195</v>
      </c>
      <c r="G1" s="229"/>
      <c r="H1" s="229"/>
    </row>
    <row r="2" spans="1:8" ht="78.75" customHeight="1" x14ac:dyDescent="0.25">
      <c r="A2" s="230" t="s">
        <v>196</v>
      </c>
      <c r="B2" s="231"/>
      <c r="C2" s="231"/>
      <c r="D2" s="231"/>
      <c r="E2" s="231"/>
      <c r="F2" s="231"/>
      <c r="G2" s="231"/>
      <c r="H2" s="231"/>
    </row>
    <row r="3" spans="1:8" x14ac:dyDescent="0.25">
      <c r="A3" s="212" t="s">
        <v>1</v>
      </c>
      <c r="B3" s="212" t="s">
        <v>188</v>
      </c>
      <c r="C3" s="212" t="s">
        <v>3</v>
      </c>
      <c r="D3" s="212" t="s">
        <v>189</v>
      </c>
      <c r="E3" s="212"/>
      <c r="F3" s="212"/>
      <c r="G3" s="212"/>
      <c r="H3" s="212"/>
    </row>
    <row r="4" spans="1:8" ht="106.5" customHeight="1" x14ac:dyDescent="0.25">
      <c r="A4" s="212"/>
      <c r="B4" s="212"/>
      <c r="C4" s="212"/>
      <c r="D4" s="45" t="s">
        <v>190</v>
      </c>
      <c r="E4" s="45" t="s">
        <v>191</v>
      </c>
      <c r="F4" s="45" t="s">
        <v>192</v>
      </c>
      <c r="G4" s="45" t="s">
        <v>193</v>
      </c>
      <c r="H4" s="45" t="s">
        <v>194</v>
      </c>
    </row>
    <row r="5" spans="1:8" x14ac:dyDescent="0.2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</row>
    <row r="6" spans="1:8" x14ac:dyDescent="0.25">
      <c r="A6" s="45">
        <v>1</v>
      </c>
      <c r="B6" s="203" t="s">
        <v>197</v>
      </c>
      <c r="C6" s="204"/>
      <c r="D6" s="204"/>
      <c r="E6" s="204"/>
      <c r="F6" s="204"/>
      <c r="G6" s="204"/>
      <c r="H6" s="205"/>
    </row>
    <row r="7" spans="1:8" ht="151.5" customHeight="1" x14ac:dyDescent="0.25">
      <c r="A7" s="60" t="s">
        <v>18</v>
      </c>
      <c r="B7" s="45" t="s">
        <v>19</v>
      </c>
      <c r="C7" s="226" t="s">
        <v>198</v>
      </c>
      <c r="D7" s="42" t="s">
        <v>199</v>
      </c>
      <c r="E7" s="42" t="s">
        <v>200</v>
      </c>
      <c r="F7" s="45" t="s">
        <v>201</v>
      </c>
      <c r="G7" s="56" t="s">
        <v>202</v>
      </c>
      <c r="H7" s="45" t="s">
        <v>203</v>
      </c>
    </row>
    <row r="8" spans="1:8" ht="195" customHeight="1" x14ac:dyDescent="0.25">
      <c r="A8" s="60" t="s">
        <v>20</v>
      </c>
      <c r="B8" s="45" t="s">
        <v>21</v>
      </c>
      <c r="C8" s="227"/>
      <c r="D8" s="3" t="s">
        <v>324</v>
      </c>
      <c r="E8" s="3" t="s">
        <v>200</v>
      </c>
      <c r="F8" s="56" t="s">
        <v>234</v>
      </c>
      <c r="G8" s="56" t="s">
        <v>235</v>
      </c>
      <c r="H8" s="56" t="s">
        <v>236</v>
      </c>
    </row>
    <row r="9" spans="1:8" ht="46.5" customHeight="1" x14ac:dyDescent="0.25">
      <c r="A9" s="60" t="s">
        <v>22</v>
      </c>
      <c r="B9" s="45" t="s">
        <v>204</v>
      </c>
      <c r="C9" s="227"/>
      <c r="D9" s="3" t="s">
        <v>324</v>
      </c>
      <c r="E9" s="3" t="s">
        <v>200</v>
      </c>
      <c r="F9" s="56" t="s">
        <v>237</v>
      </c>
      <c r="G9" s="56" t="s">
        <v>238</v>
      </c>
      <c r="H9" s="56" t="s">
        <v>239</v>
      </c>
    </row>
    <row r="10" spans="1:8" ht="66.75" customHeight="1" x14ac:dyDescent="0.25">
      <c r="A10" s="60" t="s">
        <v>24</v>
      </c>
      <c r="B10" s="45" t="s">
        <v>205</v>
      </c>
      <c r="C10" s="227"/>
      <c r="D10" s="3" t="s">
        <v>324</v>
      </c>
      <c r="E10" s="3" t="s">
        <v>200</v>
      </c>
      <c r="F10" s="56" t="s">
        <v>240</v>
      </c>
      <c r="G10" s="56" t="s">
        <v>241</v>
      </c>
      <c r="H10" s="56" t="s">
        <v>242</v>
      </c>
    </row>
    <row r="11" spans="1:8" ht="152.25" customHeight="1" x14ac:dyDescent="0.25">
      <c r="A11" s="60" t="s">
        <v>26</v>
      </c>
      <c r="B11" s="45" t="s">
        <v>206</v>
      </c>
      <c r="C11" s="227"/>
      <c r="D11" s="3" t="s">
        <v>324</v>
      </c>
      <c r="E11" s="3" t="s">
        <v>200</v>
      </c>
      <c r="F11" s="62" t="s">
        <v>243</v>
      </c>
      <c r="G11" s="62" t="s">
        <v>244</v>
      </c>
      <c r="H11" s="62" t="s">
        <v>245</v>
      </c>
    </row>
    <row r="12" spans="1:8" ht="48.75" customHeight="1" x14ac:dyDescent="0.25">
      <c r="A12" s="60" t="s">
        <v>28</v>
      </c>
      <c r="B12" s="45" t="s">
        <v>207</v>
      </c>
      <c r="C12" s="227"/>
      <c r="D12" s="3" t="s">
        <v>324</v>
      </c>
      <c r="E12" s="3" t="s">
        <v>200</v>
      </c>
      <c r="F12" s="45" t="s">
        <v>246</v>
      </c>
      <c r="G12" s="45" t="s">
        <v>247</v>
      </c>
      <c r="H12" s="45" t="s">
        <v>248</v>
      </c>
    </row>
    <row r="13" spans="1:8" ht="77.25" customHeight="1" x14ac:dyDescent="0.25">
      <c r="A13" s="60" t="s">
        <v>30</v>
      </c>
      <c r="B13" s="45" t="s">
        <v>209</v>
      </c>
      <c r="C13" s="227"/>
      <c r="D13" s="3" t="s">
        <v>324</v>
      </c>
      <c r="E13" s="3" t="s">
        <v>200</v>
      </c>
      <c r="F13" s="49" t="s">
        <v>249</v>
      </c>
      <c r="G13" s="49" t="s">
        <v>250</v>
      </c>
      <c r="H13" s="64" t="s">
        <v>251</v>
      </c>
    </row>
    <row r="14" spans="1:8" ht="123" customHeight="1" x14ac:dyDescent="0.25">
      <c r="A14" s="60" t="s">
        <v>31</v>
      </c>
      <c r="B14" s="45" t="s">
        <v>32</v>
      </c>
      <c r="C14" s="227"/>
      <c r="D14" s="3" t="s">
        <v>324</v>
      </c>
      <c r="E14" s="3" t="s">
        <v>200</v>
      </c>
      <c r="F14" s="56" t="s">
        <v>253</v>
      </c>
      <c r="G14" s="56" t="s">
        <v>254</v>
      </c>
      <c r="H14" s="56" t="s">
        <v>255</v>
      </c>
    </row>
    <row r="15" spans="1:8" ht="95.25" customHeight="1" x14ac:dyDescent="0.25">
      <c r="A15" s="60" t="s">
        <v>33</v>
      </c>
      <c r="B15" s="45" t="s">
        <v>210</v>
      </c>
      <c r="C15" s="228"/>
      <c r="D15" s="3" t="s">
        <v>324</v>
      </c>
      <c r="E15" s="3" t="s">
        <v>200</v>
      </c>
      <c r="F15" s="45" t="s">
        <v>257</v>
      </c>
      <c r="G15" s="45" t="s">
        <v>258</v>
      </c>
      <c r="H15" s="45" t="s">
        <v>256</v>
      </c>
    </row>
    <row r="16" spans="1:8" x14ac:dyDescent="0.25">
      <c r="A16" s="59" t="s">
        <v>211</v>
      </c>
      <c r="B16" s="203" t="s">
        <v>212</v>
      </c>
      <c r="C16" s="204"/>
      <c r="D16" s="204"/>
      <c r="E16" s="204"/>
      <c r="F16" s="204"/>
      <c r="G16" s="204"/>
      <c r="H16" s="205"/>
    </row>
    <row r="17" spans="1:8" ht="142.5" customHeight="1" x14ac:dyDescent="0.25">
      <c r="A17" s="59" t="s">
        <v>36</v>
      </c>
      <c r="B17" s="45" t="s">
        <v>19</v>
      </c>
      <c r="C17" s="216" t="s">
        <v>198</v>
      </c>
      <c r="D17" s="42" t="s">
        <v>199</v>
      </c>
      <c r="E17" s="42" t="s">
        <v>200</v>
      </c>
      <c r="F17" s="45" t="s">
        <v>218</v>
      </c>
      <c r="G17" s="56" t="s">
        <v>219</v>
      </c>
      <c r="H17" s="45" t="s">
        <v>220</v>
      </c>
    </row>
    <row r="18" spans="1:8" ht="201.75" customHeight="1" x14ac:dyDescent="0.25">
      <c r="A18" s="59" t="s">
        <v>37</v>
      </c>
      <c r="B18" s="45" t="s">
        <v>21</v>
      </c>
      <c r="C18" s="217"/>
      <c r="D18" s="3" t="s">
        <v>324</v>
      </c>
      <c r="E18" s="3" t="s">
        <v>200</v>
      </c>
      <c r="F18" s="56" t="s">
        <v>234</v>
      </c>
      <c r="G18" s="56" t="s">
        <v>235</v>
      </c>
      <c r="H18" s="56" t="s">
        <v>236</v>
      </c>
    </row>
    <row r="19" spans="1:8" ht="48" customHeight="1" x14ac:dyDescent="0.25">
      <c r="A19" s="59" t="s">
        <v>38</v>
      </c>
      <c r="B19" s="45" t="s">
        <v>204</v>
      </c>
      <c r="C19" s="217"/>
      <c r="D19" s="3" t="s">
        <v>324</v>
      </c>
      <c r="E19" s="3" t="s">
        <v>200</v>
      </c>
      <c r="F19" s="56" t="s">
        <v>237</v>
      </c>
      <c r="G19" s="56" t="s">
        <v>238</v>
      </c>
      <c r="H19" s="56" t="s">
        <v>239</v>
      </c>
    </row>
    <row r="20" spans="1:8" ht="60.75" customHeight="1" x14ac:dyDescent="0.25">
      <c r="A20" s="59" t="s">
        <v>39</v>
      </c>
      <c r="B20" s="45" t="s">
        <v>208</v>
      </c>
      <c r="C20" s="217"/>
      <c r="D20" s="3" t="s">
        <v>324</v>
      </c>
      <c r="E20" s="3" t="s">
        <v>200</v>
      </c>
      <c r="F20" s="56" t="s">
        <v>240</v>
      </c>
      <c r="G20" s="56" t="s">
        <v>241</v>
      </c>
      <c r="H20" s="56" t="s">
        <v>242</v>
      </c>
    </row>
    <row r="21" spans="1:8" ht="165" x14ac:dyDescent="0.25">
      <c r="A21" s="59" t="s">
        <v>40</v>
      </c>
      <c r="B21" s="45" t="s">
        <v>206</v>
      </c>
      <c r="C21" s="217"/>
      <c r="D21" s="3" t="s">
        <v>324</v>
      </c>
      <c r="E21" s="3" t="s">
        <v>200</v>
      </c>
      <c r="F21" s="62" t="s">
        <v>243</v>
      </c>
      <c r="G21" s="62" t="s">
        <v>244</v>
      </c>
      <c r="H21" s="62" t="s">
        <v>245</v>
      </c>
    </row>
    <row r="22" spans="1:8" ht="50.25" customHeight="1" x14ac:dyDescent="0.25">
      <c r="A22" s="59" t="s">
        <v>41</v>
      </c>
      <c r="B22" s="45" t="s">
        <v>207</v>
      </c>
      <c r="C22" s="217"/>
      <c r="D22" s="3" t="s">
        <v>324</v>
      </c>
      <c r="E22" s="3" t="s">
        <v>200</v>
      </c>
      <c r="F22" s="45" t="s">
        <v>246</v>
      </c>
      <c r="G22" s="45" t="s">
        <v>247</v>
      </c>
      <c r="H22" s="45" t="s">
        <v>248</v>
      </c>
    </row>
    <row r="23" spans="1:8" ht="78.75" customHeight="1" x14ac:dyDescent="0.25">
      <c r="A23" s="59" t="s">
        <v>42</v>
      </c>
      <c r="B23" s="45" t="s">
        <v>213</v>
      </c>
      <c r="C23" s="217"/>
      <c r="D23" s="3" t="s">
        <v>324</v>
      </c>
      <c r="E23" s="3" t="s">
        <v>200</v>
      </c>
      <c r="F23" s="49" t="s">
        <v>249</v>
      </c>
      <c r="G23" s="49" t="s">
        <v>250</v>
      </c>
      <c r="H23" s="64" t="s">
        <v>251</v>
      </c>
    </row>
    <row r="24" spans="1:8" ht="165" x14ac:dyDescent="0.25">
      <c r="A24" s="59" t="s">
        <v>43</v>
      </c>
      <c r="B24" s="45" t="s">
        <v>214</v>
      </c>
      <c r="C24" s="217"/>
      <c r="D24" s="3" t="s">
        <v>324</v>
      </c>
      <c r="E24" s="3" t="s">
        <v>200</v>
      </c>
      <c r="F24" s="56" t="s">
        <v>253</v>
      </c>
      <c r="G24" s="56" t="s">
        <v>254</v>
      </c>
      <c r="H24" s="56" t="s">
        <v>255</v>
      </c>
    </row>
    <row r="25" spans="1:8" ht="93" customHeight="1" x14ac:dyDescent="0.25">
      <c r="A25" s="59" t="s">
        <v>44</v>
      </c>
      <c r="B25" s="45" t="s">
        <v>113</v>
      </c>
      <c r="C25" s="217"/>
      <c r="D25" s="3" t="s">
        <v>324</v>
      </c>
      <c r="E25" s="3" t="s">
        <v>200</v>
      </c>
      <c r="F25" s="45" t="s">
        <v>257</v>
      </c>
      <c r="G25" s="45" t="s">
        <v>258</v>
      </c>
      <c r="H25" s="45" t="s">
        <v>256</v>
      </c>
    </row>
    <row r="26" spans="1:8" ht="150" x14ac:dyDescent="0.25">
      <c r="A26" s="59" t="s">
        <v>45</v>
      </c>
      <c r="B26" s="45" t="s">
        <v>215</v>
      </c>
      <c r="C26" s="217"/>
      <c r="D26" s="3" t="s">
        <v>324</v>
      </c>
      <c r="E26" s="3" t="s">
        <v>200</v>
      </c>
      <c r="F26" s="216" t="s">
        <v>221</v>
      </c>
      <c r="G26" s="216" t="s">
        <v>222</v>
      </c>
      <c r="H26" s="45"/>
    </row>
    <row r="27" spans="1:8" ht="165" x14ac:dyDescent="0.25">
      <c r="A27" s="59" t="s">
        <v>143</v>
      </c>
      <c r="B27" s="45" t="s">
        <v>141</v>
      </c>
      <c r="C27" s="218"/>
      <c r="D27" s="3" t="s">
        <v>324</v>
      </c>
      <c r="E27" s="3" t="s">
        <v>200</v>
      </c>
      <c r="F27" s="218"/>
      <c r="G27" s="218"/>
      <c r="H27" s="45"/>
    </row>
    <row r="28" spans="1:8" ht="135" x14ac:dyDescent="0.25">
      <c r="A28" s="59" t="s">
        <v>325</v>
      </c>
      <c r="B28" s="56" t="s">
        <v>140</v>
      </c>
      <c r="C28" s="65" t="s">
        <v>198</v>
      </c>
      <c r="D28" s="3" t="s">
        <v>324</v>
      </c>
      <c r="E28" s="3" t="s">
        <v>200</v>
      </c>
      <c r="F28" s="77" t="s">
        <v>259</v>
      </c>
      <c r="G28" s="56" t="s">
        <v>260</v>
      </c>
      <c r="H28" s="56" t="s">
        <v>261</v>
      </c>
    </row>
    <row r="29" spans="1:8" ht="27.75" customHeight="1" x14ac:dyDescent="0.25">
      <c r="A29" s="59" t="s">
        <v>216</v>
      </c>
      <c r="B29" s="207" t="s">
        <v>146</v>
      </c>
      <c r="C29" s="208"/>
      <c r="D29" s="208"/>
      <c r="E29" s="208"/>
      <c r="F29" s="208"/>
      <c r="G29" s="208"/>
      <c r="H29" s="209"/>
    </row>
    <row r="30" spans="1:8" ht="135" x14ac:dyDescent="0.25">
      <c r="A30" s="59" t="s">
        <v>47</v>
      </c>
      <c r="B30" s="45" t="s">
        <v>19</v>
      </c>
      <c r="C30" s="216" t="s">
        <v>198</v>
      </c>
      <c r="D30" s="42" t="s">
        <v>199</v>
      </c>
      <c r="E30" s="42" t="s">
        <v>200</v>
      </c>
      <c r="F30" s="61" t="s">
        <v>223</v>
      </c>
      <c r="G30" s="45" t="s">
        <v>224</v>
      </c>
      <c r="H30" s="45" t="s">
        <v>220</v>
      </c>
    </row>
    <row r="31" spans="1:8" ht="195" x14ac:dyDescent="0.25">
      <c r="A31" s="59" t="s">
        <v>48</v>
      </c>
      <c r="B31" s="45" t="s">
        <v>21</v>
      </c>
      <c r="C31" s="217"/>
      <c r="D31" s="3" t="s">
        <v>324</v>
      </c>
      <c r="E31" s="3" t="s">
        <v>200</v>
      </c>
      <c r="F31" s="56" t="s">
        <v>234</v>
      </c>
      <c r="G31" s="56" t="s">
        <v>235</v>
      </c>
      <c r="H31" s="56" t="s">
        <v>236</v>
      </c>
    </row>
    <row r="32" spans="1:8" ht="181.5" customHeight="1" x14ac:dyDescent="0.25">
      <c r="A32" s="59" t="s">
        <v>49</v>
      </c>
      <c r="B32" s="45" t="s">
        <v>204</v>
      </c>
      <c r="C32" s="217"/>
      <c r="D32" s="3" t="s">
        <v>324</v>
      </c>
      <c r="E32" s="3" t="s">
        <v>200</v>
      </c>
      <c r="F32" s="56" t="s">
        <v>237</v>
      </c>
      <c r="G32" s="56" t="s">
        <v>238</v>
      </c>
      <c r="H32" s="56" t="s">
        <v>239</v>
      </c>
    </row>
    <row r="33" spans="1:8" ht="165" x14ac:dyDescent="0.25">
      <c r="A33" s="59" t="s">
        <v>50</v>
      </c>
      <c r="B33" s="45" t="s">
        <v>208</v>
      </c>
      <c r="C33" s="217"/>
      <c r="D33" s="3" t="s">
        <v>324</v>
      </c>
      <c r="E33" s="3" t="s">
        <v>200</v>
      </c>
      <c r="F33" s="56" t="s">
        <v>240</v>
      </c>
      <c r="G33" s="56" t="s">
        <v>241</v>
      </c>
      <c r="H33" s="56" t="s">
        <v>242</v>
      </c>
    </row>
    <row r="34" spans="1:8" ht="165" x14ac:dyDescent="0.25">
      <c r="A34" s="59" t="s">
        <v>51</v>
      </c>
      <c r="B34" s="45" t="s">
        <v>206</v>
      </c>
      <c r="C34" s="217"/>
      <c r="D34" s="3" t="s">
        <v>324</v>
      </c>
      <c r="E34" s="3" t="s">
        <v>200</v>
      </c>
      <c r="F34" s="62" t="s">
        <v>243</v>
      </c>
      <c r="G34" s="62" t="s">
        <v>244</v>
      </c>
      <c r="H34" s="62" t="s">
        <v>245</v>
      </c>
    </row>
    <row r="35" spans="1:8" ht="180" x14ac:dyDescent="0.25">
      <c r="A35" s="59" t="s">
        <v>52</v>
      </c>
      <c r="B35" s="45" t="s">
        <v>207</v>
      </c>
      <c r="C35" s="217"/>
      <c r="D35" s="3" t="s">
        <v>324</v>
      </c>
      <c r="E35" s="3" t="s">
        <v>200</v>
      </c>
      <c r="F35" s="45" t="s">
        <v>246</v>
      </c>
      <c r="G35" s="45" t="s">
        <v>247</v>
      </c>
      <c r="H35" s="45" t="s">
        <v>248</v>
      </c>
    </row>
    <row r="36" spans="1:8" ht="210" x14ac:dyDescent="0.25">
      <c r="A36" s="59" t="s">
        <v>53</v>
      </c>
      <c r="B36" s="45" t="s">
        <v>213</v>
      </c>
      <c r="C36" s="217"/>
      <c r="D36" s="3" t="s">
        <v>324</v>
      </c>
      <c r="E36" s="3" t="s">
        <v>200</v>
      </c>
      <c r="F36" s="49" t="s">
        <v>249</v>
      </c>
      <c r="G36" s="49" t="s">
        <v>250</v>
      </c>
      <c r="H36" s="64" t="s">
        <v>251</v>
      </c>
    </row>
    <row r="37" spans="1:8" ht="165" x14ac:dyDescent="0.25">
      <c r="A37" s="59" t="s">
        <v>54</v>
      </c>
      <c r="B37" s="45" t="s">
        <v>214</v>
      </c>
      <c r="C37" s="217"/>
      <c r="D37" s="3" t="s">
        <v>324</v>
      </c>
      <c r="E37" s="3" t="s">
        <v>200</v>
      </c>
      <c r="F37" s="56" t="s">
        <v>253</v>
      </c>
      <c r="G37" s="56" t="s">
        <v>254</v>
      </c>
      <c r="H37" s="56" t="s">
        <v>255</v>
      </c>
    </row>
    <row r="38" spans="1:8" ht="105" x14ac:dyDescent="0.25">
      <c r="A38" s="59" t="s">
        <v>55</v>
      </c>
      <c r="B38" s="45" t="s">
        <v>113</v>
      </c>
      <c r="C38" s="218"/>
      <c r="D38" s="3" t="s">
        <v>324</v>
      </c>
      <c r="E38" s="3" t="s">
        <v>200</v>
      </c>
      <c r="F38" s="45" t="s">
        <v>257</v>
      </c>
      <c r="G38" s="45" t="s">
        <v>258</v>
      </c>
      <c r="H38" s="45" t="s">
        <v>256</v>
      </c>
    </row>
    <row r="39" spans="1:8" x14ac:dyDescent="0.25">
      <c r="A39" s="59" t="s">
        <v>217</v>
      </c>
      <c r="B39" s="219" t="s">
        <v>147</v>
      </c>
      <c r="C39" s="220"/>
      <c r="D39" s="220"/>
      <c r="E39" s="220"/>
      <c r="F39" s="220"/>
      <c r="G39" s="220"/>
      <c r="H39" s="221"/>
    </row>
    <row r="40" spans="1:8" ht="105" x14ac:dyDescent="0.25">
      <c r="A40" s="59" t="s">
        <v>57</v>
      </c>
      <c r="B40" s="45" t="s">
        <v>19</v>
      </c>
      <c r="C40" s="216" t="s">
        <v>198</v>
      </c>
      <c r="D40" s="42" t="s">
        <v>199</v>
      </c>
      <c r="E40" s="42" t="s">
        <v>200</v>
      </c>
      <c r="F40" s="58"/>
      <c r="G40" s="58"/>
      <c r="H40" s="58"/>
    </row>
    <row r="41" spans="1:8" ht="195" x14ac:dyDescent="0.25">
      <c r="A41" s="59" t="s">
        <v>58</v>
      </c>
      <c r="B41" s="45" t="s">
        <v>21</v>
      </c>
      <c r="C41" s="217"/>
      <c r="D41" s="3" t="s">
        <v>324</v>
      </c>
      <c r="E41" s="3" t="s">
        <v>200</v>
      </c>
      <c r="F41" s="56" t="s">
        <v>234</v>
      </c>
      <c r="G41" s="56" t="s">
        <v>235</v>
      </c>
      <c r="H41" s="56" t="s">
        <v>236</v>
      </c>
    </row>
    <row r="42" spans="1:8" ht="180.75" customHeight="1" x14ac:dyDescent="0.25">
      <c r="A42" s="59" t="s">
        <v>59</v>
      </c>
      <c r="B42" s="45" t="s">
        <v>225</v>
      </c>
      <c r="C42" s="217"/>
      <c r="D42" s="3" t="s">
        <v>324</v>
      </c>
      <c r="E42" s="3" t="s">
        <v>200</v>
      </c>
      <c r="F42" s="56" t="s">
        <v>237</v>
      </c>
      <c r="G42" s="56" t="s">
        <v>238</v>
      </c>
      <c r="H42" s="56" t="s">
        <v>239</v>
      </c>
    </row>
    <row r="43" spans="1:8" ht="165" x14ac:dyDescent="0.25">
      <c r="A43" s="59" t="s">
        <v>60</v>
      </c>
      <c r="B43" s="45" t="s">
        <v>226</v>
      </c>
      <c r="C43" s="217"/>
      <c r="D43" s="3" t="s">
        <v>324</v>
      </c>
      <c r="E43" s="3" t="s">
        <v>200</v>
      </c>
      <c r="F43" s="56" t="s">
        <v>240</v>
      </c>
      <c r="G43" s="56" t="s">
        <v>241</v>
      </c>
      <c r="H43" s="56" t="s">
        <v>242</v>
      </c>
    </row>
    <row r="44" spans="1:8" ht="165" x14ac:dyDescent="0.25">
      <c r="A44" s="59" t="s">
        <v>61</v>
      </c>
      <c r="B44" s="45" t="s">
        <v>27</v>
      </c>
      <c r="C44" s="217"/>
      <c r="D44" s="3" t="s">
        <v>324</v>
      </c>
      <c r="E44" s="3" t="s">
        <v>200</v>
      </c>
      <c r="F44" s="62" t="s">
        <v>243</v>
      </c>
      <c r="G44" s="62" t="s">
        <v>244</v>
      </c>
      <c r="H44" s="62" t="s">
        <v>245</v>
      </c>
    </row>
    <row r="45" spans="1:8" ht="166.5" customHeight="1" x14ac:dyDescent="0.25">
      <c r="A45" s="59" t="s">
        <v>62</v>
      </c>
      <c r="B45" s="45" t="s">
        <v>227</v>
      </c>
      <c r="C45" s="217"/>
      <c r="D45" s="3" t="s">
        <v>324</v>
      </c>
      <c r="E45" s="3" t="s">
        <v>200</v>
      </c>
      <c r="F45" s="45" t="s">
        <v>246</v>
      </c>
      <c r="G45" s="45" t="s">
        <v>247</v>
      </c>
      <c r="H45" s="45" t="s">
        <v>248</v>
      </c>
    </row>
    <row r="46" spans="1:8" ht="210" x14ac:dyDescent="0.25">
      <c r="A46" s="59" t="s">
        <v>63</v>
      </c>
      <c r="B46" s="45" t="s">
        <v>228</v>
      </c>
      <c r="C46" s="217"/>
      <c r="D46" s="3" t="s">
        <v>324</v>
      </c>
      <c r="E46" s="3" t="s">
        <v>200</v>
      </c>
      <c r="F46" s="49" t="s">
        <v>249</v>
      </c>
      <c r="G46" s="49" t="s">
        <v>250</v>
      </c>
      <c r="H46" s="64" t="s">
        <v>251</v>
      </c>
    </row>
    <row r="47" spans="1:8" ht="124.5" customHeight="1" x14ac:dyDescent="0.25">
      <c r="A47" s="59" t="s">
        <v>64</v>
      </c>
      <c r="B47" s="45" t="s">
        <v>32</v>
      </c>
      <c r="C47" s="217"/>
      <c r="D47" s="3" t="s">
        <v>324</v>
      </c>
      <c r="E47" s="3" t="s">
        <v>200</v>
      </c>
      <c r="F47" s="56" t="s">
        <v>253</v>
      </c>
      <c r="G47" s="56" t="s">
        <v>254</v>
      </c>
      <c r="H47" s="56" t="s">
        <v>255</v>
      </c>
    </row>
    <row r="48" spans="1:8" ht="90.75" customHeight="1" x14ac:dyDescent="0.25">
      <c r="A48" s="59" t="s">
        <v>65</v>
      </c>
      <c r="B48" s="45" t="s">
        <v>113</v>
      </c>
      <c r="C48" s="218"/>
      <c r="D48" s="3" t="s">
        <v>324</v>
      </c>
      <c r="E48" s="3" t="s">
        <v>200</v>
      </c>
      <c r="F48" s="45" t="s">
        <v>257</v>
      </c>
      <c r="G48" s="45" t="s">
        <v>258</v>
      </c>
      <c r="H48" s="45" t="s">
        <v>256</v>
      </c>
    </row>
    <row r="49" spans="1:8" x14ac:dyDescent="0.25">
      <c r="A49" s="57"/>
      <c r="B49" s="222" t="s">
        <v>229</v>
      </c>
      <c r="C49" s="223"/>
      <c r="D49" s="224"/>
      <c r="E49" s="224"/>
      <c r="F49" s="224"/>
      <c r="G49" s="224"/>
      <c r="H49" s="225"/>
    </row>
    <row r="50" spans="1:8" ht="138" customHeight="1" x14ac:dyDescent="0.25">
      <c r="A50" s="56">
        <v>5</v>
      </c>
      <c r="B50" s="56" t="s">
        <v>230</v>
      </c>
      <c r="C50" s="45" t="s">
        <v>198</v>
      </c>
      <c r="D50" s="3" t="s">
        <v>199</v>
      </c>
      <c r="E50" s="3" t="s">
        <v>200</v>
      </c>
      <c r="F50" s="56" t="s">
        <v>231</v>
      </c>
      <c r="G50" s="56" t="s">
        <v>232</v>
      </c>
      <c r="H50" s="56" t="s">
        <v>233</v>
      </c>
    </row>
    <row r="51" spans="1:8" ht="195" x14ac:dyDescent="0.25">
      <c r="A51" s="56">
        <v>6</v>
      </c>
      <c r="B51" s="56" t="s">
        <v>21</v>
      </c>
      <c r="C51" s="45" t="s">
        <v>198</v>
      </c>
      <c r="D51" s="3" t="s">
        <v>199</v>
      </c>
      <c r="E51" s="3" t="s">
        <v>199</v>
      </c>
      <c r="F51" s="56" t="s">
        <v>234</v>
      </c>
      <c r="G51" s="56" t="s">
        <v>235</v>
      </c>
      <c r="H51" s="56" t="s">
        <v>236</v>
      </c>
    </row>
    <row r="52" spans="1:8" ht="182.25" customHeight="1" x14ac:dyDescent="0.25">
      <c r="A52" s="56">
        <v>7</v>
      </c>
      <c r="B52" s="56" t="s">
        <v>23</v>
      </c>
      <c r="C52" s="45" t="s">
        <v>198</v>
      </c>
      <c r="D52" s="3" t="s">
        <v>199</v>
      </c>
      <c r="E52" s="3" t="s">
        <v>199</v>
      </c>
      <c r="F52" s="56" t="s">
        <v>237</v>
      </c>
      <c r="G52" s="56" t="s">
        <v>238</v>
      </c>
      <c r="H52" s="56" t="s">
        <v>239</v>
      </c>
    </row>
    <row r="53" spans="1:8" ht="109.5" customHeight="1" x14ac:dyDescent="0.25">
      <c r="A53" s="56">
        <v>8</v>
      </c>
      <c r="B53" s="56" t="s">
        <v>25</v>
      </c>
      <c r="C53" s="45" t="s">
        <v>198</v>
      </c>
      <c r="D53" s="3" t="s">
        <v>199</v>
      </c>
      <c r="E53" s="3" t="s">
        <v>199</v>
      </c>
      <c r="F53" s="56" t="s">
        <v>240</v>
      </c>
      <c r="G53" s="56" t="s">
        <v>241</v>
      </c>
      <c r="H53" s="56" t="s">
        <v>242</v>
      </c>
    </row>
    <row r="54" spans="1:8" ht="165" x14ac:dyDescent="0.25">
      <c r="A54" s="56">
        <v>9</v>
      </c>
      <c r="B54" s="62" t="s">
        <v>206</v>
      </c>
      <c r="C54" s="62" t="s">
        <v>198</v>
      </c>
      <c r="D54" s="3" t="s">
        <v>199</v>
      </c>
      <c r="E54" s="3" t="s">
        <v>199</v>
      </c>
      <c r="F54" s="62" t="s">
        <v>243</v>
      </c>
      <c r="G54" s="62" t="s">
        <v>244</v>
      </c>
      <c r="H54" s="62" t="s">
        <v>245</v>
      </c>
    </row>
    <row r="55" spans="1:8" ht="167.25" customHeight="1" x14ac:dyDescent="0.25">
      <c r="A55" s="56">
        <v>10</v>
      </c>
      <c r="B55" s="45" t="s">
        <v>29</v>
      </c>
      <c r="C55" s="63" t="s">
        <v>198</v>
      </c>
      <c r="D55" s="3" t="s">
        <v>199</v>
      </c>
      <c r="E55" s="3" t="s">
        <v>199</v>
      </c>
      <c r="F55" s="45" t="s">
        <v>246</v>
      </c>
      <c r="G55" s="45" t="s">
        <v>247</v>
      </c>
      <c r="H55" s="45" t="s">
        <v>248</v>
      </c>
    </row>
    <row r="56" spans="1:8" ht="213" customHeight="1" x14ac:dyDescent="0.25">
      <c r="A56" s="56">
        <v>11</v>
      </c>
      <c r="B56" s="64" t="s">
        <v>252</v>
      </c>
      <c r="C56" s="64" t="s">
        <v>14</v>
      </c>
      <c r="D56" s="3" t="s">
        <v>199</v>
      </c>
      <c r="E56" s="3" t="s">
        <v>199</v>
      </c>
      <c r="F56" s="49" t="s">
        <v>249</v>
      </c>
      <c r="G56" s="49" t="s">
        <v>250</v>
      </c>
      <c r="H56" s="64" t="s">
        <v>251</v>
      </c>
    </row>
    <row r="57" spans="1:8" ht="169.5" customHeight="1" x14ac:dyDescent="0.25">
      <c r="A57" s="56">
        <v>12</v>
      </c>
      <c r="B57" s="65" t="s">
        <v>32</v>
      </c>
      <c r="C57" s="65" t="s">
        <v>198</v>
      </c>
      <c r="D57" s="3" t="s">
        <v>199</v>
      </c>
      <c r="E57" s="3" t="s">
        <v>199</v>
      </c>
      <c r="F57" s="56" t="s">
        <v>253</v>
      </c>
      <c r="G57" s="56" t="s">
        <v>254</v>
      </c>
      <c r="H57" s="56" t="s">
        <v>255</v>
      </c>
    </row>
    <row r="58" spans="1:8" ht="106.5" customHeight="1" x14ac:dyDescent="0.25">
      <c r="A58" s="56">
        <v>13</v>
      </c>
      <c r="B58" s="45" t="s">
        <v>210</v>
      </c>
      <c r="C58" s="65" t="s">
        <v>198</v>
      </c>
      <c r="D58" s="3" t="s">
        <v>199</v>
      </c>
      <c r="E58" s="3" t="s">
        <v>199</v>
      </c>
      <c r="F58" s="45" t="s">
        <v>257</v>
      </c>
      <c r="G58" s="45" t="s">
        <v>258</v>
      </c>
      <c r="H58" s="45" t="s">
        <v>256</v>
      </c>
    </row>
    <row r="59" spans="1:8" ht="122.25" customHeight="1" x14ac:dyDescent="0.25">
      <c r="A59" s="56">
        <v>14</v>
      </c>
      <c r="B59" s="56" t="s">
        <v>140</v>
      </c>
      <c r="C59" s="65" t="s">
        <v>198</v>
      </c>
      <c r="D59" s="3" t="s">
        <v>199</v>
      </c>
      <c r="E59" s="3" t="s">
        <v>199</v>
      </c>
      <c r="F59" s="45" t="s">
        <v>259</v>
      </c>
      <c r="G59" s="56" t="s">
        <v>260</v>
      </c>
      <c r="H59" s="56" t="s">
        <v>261</v>
      </c>
    </row>
    <row r="60" spans="1:8" ht="255" x14ac:dyDescent="0.25">
      <c r="A60" s="68">
        <v>15</v>
      </c>
      <c r="B60" s="44" t="s">
        <v>262</v>
      </c>
      <c r="C60" s="65" t="s">
        <v>198</v>
      </c>
      <c r="D60" s="56" t="s">
        <v>199</v>
      </c>
      <c r="E60" s="56" t="s">
        <v>200</v>
      </c>
      <c r="F60" s="66" t="s">
        <v>263</v>
      </c>
      <c r="G60" s="67"/>
      <c r="H60" s="67"/>
    </row>
  </sheetData>
  <mergeCells count="17">
    <mergeCell ref="D3:H3"/>
    <mergeCell ref="A3:A4"/>
    <mergeCell ref="B3:B4"/>
    <mergeCell ref="C3:C4"/>
    <mergeCell ref="F1:H1"/>
    <mergeCell ref="A2:H2"/>
    <mergeCell ref="C30:C38"/>
    <mergeCell ref="B39:H39"/>
    <mergeCell ref="C40:C48"/>
    <mergeCell ref="B49:H49"/>
    <mergeCell ref="B6:H6"/>
    <mergeCell ref="B16:H16"/>
    <mergeCell ref="C7:C15"/>
    <mergeCell ref="C17:C27"/>
    <mergeCell ref="B29:H29"/>
    <mergeCell ref="F26:F27"/>
    <mergeCell ref="G26:G27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G2"/>
    </sheetView>
  </sheetViews>
  <sheetFormatPr defaultRowHeight="15" x14ac:dyDescent="0.25"/>
  <cols>
    <col min="2" max="2" width="35" customWidth="1"/>
    <col min="3" max="3" width="19.42578125" customWidth="1"/>
    <col min="4" max="4" width="14.5703125" customWidth="1"/>
    <col min="5" max="5" width="13.28515625" customWidth="1"/>
    <col min="6" max="6" width="12.85546875" customWidth="1"/>
    <col min="7" max="7" width="25.5703125" customWidth="1"/>
  </cols>
  <sheetData>
    <row r="1" spans="1:7" ht="64.5" customHeight="1" x14ac:dyDescent="0.25">
      <c r="F1" s="206" t="s">
        <v>273</v>
      </c>
      <c r="G1" s="229"/>
    </row>
    <row r="2" spans="1:7" ht="93.75" customHeight="1" x14ac:dyDescent="0.25">
      <c r="A2" s="232" t="s">
        <v>279</v>
      </c>
      <c r="B2" s="233"/>
      <c r="C2" s="233"/>
      <c r="D2" s="233"/>
      <c r="E2" s="233"/>
      <c r="F2" s="233"/>
      <c r="G2" s="233"/>
    </row>
    <row r="3" spans="1:7" ht="49.5" customHeight="1" x14ac:dyDescent="0.25">
      <c r="A3" s="235" t="s">
        <v>1</v>
      </c>
      <c r="B3" s="235" t="s">
        <v>264</v>
      </c>
      <c r="C3" s="235" t="s">
        <v>265</v>
      </c>
      <c r="D3" s="235" t="s">
        <v>266</v>
      </c>
      <c r="E3" s="235"/>
      <c r="F3" s="235"/>
      <c r="G3" s="235" t="s">
        <v>267</v>
      </c>
    </row>
    <row r="4" spans="1:7" ht="45.75" customHeight="1" x14ac:dyDescent="0.25">
      <c r="A4" s="235"/>
      <c r="B4" s="235"/>
      <c r="C4" s="235"/>
      <c r="D4" s="45" t="s">
        <v>268</v>
      </c>
      <c r="E4" s="45" t="s">
        <v>269</v>
      </c>
      <c r="F4" s="45" t="s">
        <v>270</v>
      </c>
      <c r="G4" s="235"/>
    </row>
    <row r="5" spans="1:7" x14ac:dyDescent="0.25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</row>
    <row r="6" spans="1:7" ht="77.25" customHeight="1" x14ac:dyDescent="0.25">
      <c r="A6" s="46" t="s">
        <v>155</v>
      </c>
      <c r="B6" s="69" t="s">
        <v>271</v>
      </c>
      <c r="C6" s="46" t="s">
        <v>272</v>
      </c>
      <c r="D6" s="46" t="s">
        <v>272</v>
      </c>
      <c r="E6" s="46" t="s">
        <v>272</v>
      </c>
      <c r="F6" s="46" t="s">
        <v>272</v>
      </c>
      <c r="G6" s="46" t="s">
        <v>272</v>
      </c>
    </row>
    <row r="9" spans="1:7" ht="30.75" customHeight="1" x14ac:dyDescent="0.25">
      <c r="A9" s="234" t="s">
        <v>274</v>
      </c>
      <c r="B9" s="234"/>
      <c r="C9" s="234"/>
      <c r="D9" s="234"/>
      <c r="E9" s="234"/>
      <c r="F9" s="234"/>
      <c r="G9" s="234"/>
    </row>
  </sheetData>
  <mergeCells count="8">
    <mergeCell ref="A2:G2"/>
    <mergeCell ref="F1:G1"/>
    <mergeCell ref="A9:G9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26" sqref="B26"/>
    </sheetView>
  </sheetViews>
  <sheetFormatPr defaultRowHeight="15" x14ac:dyDescent="0.25"/>
  <cols>
    <col min="1" max="1" width="6.42578125" customWidth="1"/>
    <col min="2" max="2" width="43.7109375" customWidth="1"/>
    <col min="3" max="3" width="36" customWidth="1"/>
    <col min="4" max="4" width="45.5703125" customWidth="1"/>
  </cols>
  <sheetData>
    <row r="1" spans="1:4" ht="62.25" customHeight="1" x14ac:dyDescent="0.25">
      <c r="D1" s="61" t="s">
        <v>281</v>
      </c>
    </row>
    <row r="2" spans="1:4" ht="99.75" customHeight="1" x14ac:dyDescent="0.25">
      <c r="A2" s="236" t="s">
        <v>280</v>
      </c>
      <c r="B2" s="237"/>
      <c r="C2" s="237"/>
      <c r="D2" s="237"/>
    </row>
    <row r="3" spans="1:4" ht="69" customHeight="1" x14ac:dyDescent="0.25">
      <c r="A3" s="3" t="s">
        <v>1</v>
      </c>
      <c r="B3" s="29" t="s">
        <v>275</v>
      </c>
      <c r="C3" s="29" t="s">
        <v>276</v>
      </c>
      <c r="D3" s="29" t="s">
        <v>277</v>
      </c>
    </row>
    <row r="4" spans="1:4" ht="15" customHeight="1" x14ac:dyDescent="0.25">
      <c r="A4" s="3">
        <v>1</v>
      </c>
      <c r="B4" s="3">
        <v>2</v>
      </c>
      <c r="C4" s="3">
        <v>3</v>
      </c>
      <c r="D4" s="3">
        <v>4</v>
      </c>
    </row>
    <row r="5" spans="1:4" ht="25.5" customHeight="1" x14ac:dyDescent="0.25">
      <c r="A5" s="29" t="s">
        <v>155</v>
      </c>
      <c r="B5" s="238" t="s">
        <v>278</v>
      </c>
      <c r="C5" s="239"/>
      <c r="D5" s="240"/>
    </row>
  </sheetData>
  <mergeCells count="2">
    <mergeCell ref="A2:D2"/>
    <mergeCell ref="B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Layout" workbookViewId="0">
      <selection activeCell="K12" sqref="K12:K13"/>
    </sheetView>
  </sheetViews>
  <sheetFormatPr defaultRowHeight="15" x14ac:dyDescent="0.25"/>
  <cols>
    <col min="1" max="1" width="5.140625" customWidth="1"/>
    <col min="2" max="2" width="32.28515625" customWidth="1"/>
    <col min="3" max="3" width="12.5703125" customWidth="1"/>
    <col min="4" max="4" width="14.140625" customWidth="1"/>
    <col min="5" max="5" width="14.28515625" customWidth="1"/>
    <col min="6" max="6" width="13.7109375" customWidth="1"/>
    <col min="7" max="7" width="13.5703125" customWidth="1"/>
    <col min="8" max="8" width="11.5703125" customWidth="1"/>
    <col min="9" max="9" width="9.5703125" customWidth="1"/>
    <col min="10" max="10" width="10.7109375" style="190" customWidth="1"/>
    <col min="11" max="12" width="9.5703125" customWidth="1"/>
  </cols>
  <sheetData>
    <row r="1" spans="1:12" ht="77.25" customHeight="1" x14ac:dyDescent="0.25">
      <c r="A1" s="61"/>
      <c r="B1" s="61"/>
      <c r="C1" s="61"/>
      <c r="D1" s="61"/>
      <c r="E1" s="61"/>
      <c r="F1" s="61"/>
      <c r="G1" s="70"/>
      <c r="H1" s="70"/>
      <c r="I1" s="206" t="s">
        <v>286</v>
      </c>
      <c r="J1" s="269"/>
      <c r="K1" s="269"/>
      <c r="L1" s="269"/>
    </row>
    <row r="2" spans="1:12" ht="79.5" customHeight="1" x14ac:dyDescent="0.25">
      <c r="A2" s="210" t="s">
        <v>285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x14ac:dyDescent="0.25">
      <c r="A3" s="270" t="s">
        <v>1</v>
      </c>
      <c r="B3" s="216" t="s">
        <v>282</v>
      </c>
      <c r="C3" s="270" t="s">
        <v>283</v>
      </c>
      <c r="D3" s="271"/>
      <c r="E3" s="271"/>
      <c r="F3" s="271"/>
      <c r="G3" s="271"/>
      <c r="H3" s="270" t="s">
        <v>284</v>
      </c>
      <c r="I3" s="271"/>
      <c r="J3" s="271"/>
      <c r="K3" s="271"/>
      <c r="L3" s="271"/>
    </row>
    <row r="4" spans="1:12" ht="92.25" customHeight="1" x14ac:dyDescent="0.25">
      <c r="A4" s="270"/>
      <c r="B4" s="218"/>
      <c r="C4" s="42" t="s">
        <v>8</v>
      </c>
      <c r="D4" s="42" t="s">
        <v>9</v>
      </c>
      <c r="E4" s="42" t="s">
        <v>10</v>
      </c>
      <c r="F4" s="42" t="s">
        <v>11</v>
      </c>
      <c r="G4" s="42" t="s">
        <v>75</v>
      </c>
      <c r="H4" s="42" t="s">
        <v>8</v>
      </c>
      <c r="I4" s="42" t="s">
        <v>9</v>
      </c>
      <c r="J4" s="194" t="s">
        <v>10</v>
      </c>
      <c r="K4" s="42" t="s">
        <v>11</v>
      </c>
      <c r="L4" s="42" t="s">
        <v>75</v>
      </c>
    </row>
    <row r="5" spans="1:12" x14ac:dyDescent="0.25">
      <c r="A5" s="46">
        <v>1</v>
      </c>
      <c r="B5" s="46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46">
        <v>8</v>
      </c>
      <c r="I5" s="46">
        <v>9</v>
      </c>
      <c r="J5" s="195">
        <v>10</v>
      </c>
      <c r="K5" s="46">
        <v>11</v>
      </c>
      <c r="L5" s="46">
        <v>12</v>
      </c>
    </row>
    <row r="6" spans="1:12" ht="44.25" customHeight="1" x14ac:dyDescent="0.25">
      <c r="A6" s="255"/>
      <c r="B6" s="266" t="s">
        <v>287</v>
      </c>
      <c r="C6" s="50" t="s">
        <v>288</v>
      </c>
      <c r="D6" s="73"/>
      <c r="E6" s="50"/>
      <c r="F6" s="73"/>
      <c r="G6" s="50"/>
      <c r="H6" s="263">
        <v>43285.25</v>
      </c>
      <c r="I6" s="263"/>
      <c r="J6" s="272"/>
      <c r="K6" s="263"/>
      <c r="L6" s="263"/>
    </row>
    <row r="7" spans="1:12" ht="18.75" customHeight="1" x14ac:dyDescent="0.25">
      <c r="A7" s="256"/>
      <c r="B7" s="267"/>
      <c r="C7" s="71">
        <v>1238</v>
      </c>
      <c r="D7" s="72"/>
      <c r="E7" s="71"/>
      <c r="F7" s="72"/>
      <c r="G7" s="71"/>
      <c r="H7" s="264"/>
      <c r="I7" s="264"/>
      <c r="J7" s="273"/>
      <c r="K7" s="264"/>
      <c r="L7" s="264"/>
    </row>
    <row r="8" spans="1:12" ht="44.25" customHeight="1" x14ac:dyDescent="0.25">
      <c r="A8" s="256"/>
      <c r="B8" s="267"/>
      <c r="C8" s="49" t="s">
        <v>289</v>
      </c>
      <c r="D8" s="49"/>
      <c r="E8" s="49"/>
      <c r="F8" s="49"/>
      <c r="G8" s="49"/>
      <c r="H8" s="264"/>
      <c r="I8" s="264"/>
      <c r="J8" s="273"/>
      <c r="K8" s="264"/>
      <c r="L8" s="264"/>
    </row>
    <row r="9" spans="1:12" ht="12" customHeight="1" x14ac:dyDescent="0.25">
      <c r="A9" s="256"/>
      <c r="B9" s="268"/>
      <c r="C9" s="71">
        <v>94700</v>
      </c>
      <c r="D9" s="71"/>
      <c r="E9" s="71"/>
      <c r="F9" s="71"/>
      <c r="G9" s="71"/>
      <c r="H9" s="265"/>
      <c r="I9" s="265"/>
      <c r="J9" s="274"/>
      <c r="K9" s="265"/>
      <c r="L9" s="265"/>
    </row>
    <row r="10" spans="1:12" ht="48" customHeight="1" x14ac:dyDescent="0.25">
      <c r="A10" s="256"/>
      <c r="B10" s="258" t="s">
        <v>332</v>
      </c>
      <c r="C10" s="139"/>
      <c r="D10" s="139" t="s">
        <v>333</v>
      </c>
      <c r="E10" s="139" t="s">
        <v>333</v>
      </c>
      <c r="F10" s="139" t="s">
        <v>333</v>
      </c>
      <c r="G10" s="139" t="s">
        <v>333</v>
      </c>
      <c r="H10" s="253"/>
      <c r="I10" s="253">
        <f>'приложение 6'!I8</f>
        <v>43474.8</v>
      </c>
      <c r="J10" s="260">
        <f>'приложение 6'!J8</f>
        <v>47658</v>
      </c>
      <c r="K10" s="253">
        <f>'приложение 6'!K8</f>
        <v>47453</v>
      </c>
      <c r="L10" s="253">
        <f>'приложение 6'!L8</f>
        <v>45283</v>
      </c>
    </row>
    <row r="11" spans="1:12" ht="23.25" customHeight="1" x14ac:dyDescent="0.25">
      <c r="A11" s="257"/>
      <c r="B11" s="259"/>
      <c r="C11" s="140"/>
      <c r="D11" s="141">
        <v>99</v>
      </c>
      <c r="E11" s="140">
        <v>105</v>
      </c>
      <c r="F11" s="141">
        <v>105</v>
      </c>
      <c r="G11" s="140">
        <v>105</v>
      </c>
      <c r="H11" s="254"/>
      <c r="I11" s="254"/>
      <c r="J11" s="261"/>
      <c r="K11" s="254"/>
      <c r="L11" s="254"/>
    </row>
    <row r="12" spans="1:12" ht="48.75" customHeight="1" x14ac:dyDescent="0.25">
      <c r="A12" s="248"/>
      <c r="B12" s="216" t="s">
        <v>290</v>
      </c>
      <c r="C12" s="49" t="s">
        <v>291</v>
      </c>
      <c r="D12" s="74"/>
      <c r="E12" s="49"/>
      <c r="F12" s="74"/>
      <c r="G12" s="49"/>
      <c r="H12" s="252">
        <v>16488.487000000001</v>
      </c>
      <c r="I12" s="252"/>
      <c r="J12" s="262"/>
      <c r="K12" s="252"/>
      <c r="L12" s="252"/>
    </row>
    <row r="13" spans="1:12" ht="27" customHeight="1" x14ac:dyDescent="0.25">
      <c r="A13" s="249"/>
      <c r="B13" s="218"/>
      <c r="C13" s="75">
        <v>345000</v>
      </c>
      <c r="D13" s="76"/>
      <c r="E13" s="75"/>
      <c r="F13" s="76"/>
      <c r="G13" s="75"/>
      <c r="H13" s="252"/>
      <c r="I13" s="252"/>
      <c r="J13" s="262"/>
      <c r="K13" s="252"/>
      <c r="L13" s="252"/>
    </row>
    <row r="14" spans="1:12" ht="37.5" customHeight="1" x14ac:dyDescent="0.25">
      <c r="A14" s="249"/>
      <c r="B14" s="216" t="s">
        <v>334</v>
      </c>
      <c r="C14" s="49"/>
      <c r="D14" s="111" t="s">
        <v>337</v>
      </c>
      <c r="E14" s="49" t="s">
        <v>337</v>
      </c>
      <c r="F14" s="49" t="s">
        <v>337</v>
      </c>
      <c r="G14" s="49" t="s">
        <v>337</v>
      </c>
      <c r="H14" s="242"/>
      <c r="I14" s="242">
        <f>'приложение 6'!I21</f>
        <v>16110</v>
      </c>
      <c r="J14" s="245">
        <f>'приложение 6'!J21</f>
        <v>14743</v>
      </c>
      <c r="K14" s="242">
        <f>'приложение 6'!K21</f>
        <v>16700</v>
      </c>
      <c r="L14" s="242">
        <f>'приложение 6'!L21</f>
        <v>16700</v>
      </c>
    </row>
    <row r="15" spans="1:12" ht="25.5" customHeight="1" x14ac:dyDescent="0.25">
      <c r="A15" s="249"/>
      <c r="B15" s="218"/>
      <c r="C15" s="75"/>
      <c r="D15" s="112">
        <v>139316</v>
      </c>
      <c r="E15" s="113">
        <v>139326</v>
      </c>
      <c r="F15" s="113">
        <v>139326</v>
      </c>
      <c r="G15" s="113">
        <v>139326</v>
      </c>
      <c r="H15" s="251"/>
      <c r="I15" s="243"/>
      <c r="J15" s="246"/>
      <c r="K15" s="243"/>
      <c r="L15" s="243"/>
    </row>
    <row r="16" spans="1:12" ht="97.5" customHeight="1" x14ac:dyDescent="0.25">
      <c r="A16" s="249"/>
      <c r="B16" s="216" t="s">
        <v>335</v>
      </c>
      <c r="C16" s="49"/>
      <c r="D16" s="49" t="s">
        <v>348</v>
      </c>
      <c r="E16" s="49" t="s">
        <v>348</v>
      </c>
      <c r="F16" s="74" t="s">
        <v>348</v>
      </c>
      <c r="G16" s="49" t="s">
        <v>348</v>
      </c>
      <c r="H16" s="243"/>
      <c r="I16" s="243"/>
      <c r="J16" s="246"/>
      <c r="K16" s="243"/>
      <c r="L16" s="243"/>
    </row>
    <row r="17" spans="1:12" ht="24.75" customHeight="1" x14ac:dyDescent="0.25">
      <c r="A17" s="249"/>
      <c r="B17" s="218"/>
      <c r="C17" s="75"/>
      <c r="D17" s="114" t="s">
        <v>349</v>
      </c>
      <c r="E17" s="114" t="s">
        <v>349</v>
      </c>
      <c r="F17" s="110" t="s">
        <v>349</v>
      </c>
      <c r="G17" s="114" t="s">
        <v>349</v>
      </c>
      <c r="H17" s="243"/>
      <c r="I17" s="243"/>
      <c r="J17" s="246"/>
      <c r="K17" s="243"/>
      <c r="L17" s="243"/>
    </row>
    <row r="18" spans="1:12" ht="35.25" customHeight="1" x14ac:dyDescent="0.25">
      <c r="A18" s="249"/>
      <c r="B18" s="216" t="s">
        <v>336</v>
      </c>
      <c r="C18" s="49"/>
      <c r="D18" s="74" t="s">
        <v>338</v>
      </c>
      <c r="E18" s="49" t="s">
        <v>338</v>
      </c>
      <c r="F18" s="74" t="s">
        <v>338</v>
      </c>
      <c r="G18" s="49" t="s">
        <v>338</v>
      </c>
      <c r="H18" s="243"/>
      <c r="I18" s="243"/>
      <c r="J18" s="246"/>
      <c r="K18" s="243"/>
      <c r="L18" s="243"/>
    </row>
    <row r="19" spans="1:12" ht="26.25" customHeight="1" x14ac:dyDescent="0.25">
      <c r="A19" s="250"/>
      <c r="B19" s="218"/>
      <c r="C19" s="75"/>
      <c r="D19" s="102">
        <v>7000</v>
      </c>
      <c r="E19" s="103">
        <v>7050</v>
      </c>
      <c r="F19" s="103">
        <v>7050</v>
      </c>
      <c r="G19" s="103">
        <v>7050</v>
      </c>
      <c r="H19" s="244"/>
      <c r="I19" s="244"/>
      <c r="J19" s="247"/>
      <c r="K19" s="244"/>
      <c r="L19" s="244"/>
    </row>
    <row r="20" spans="1:12" ht="33" customHeight="1" x14ac:dyDescent="0.25">
      <c r="A20" s="248"/>
      <c r="B20" s="216" t="s">
        <v>292</v>
      </c>
      <c r="C20" s="48" t="s">
        <v>293</v>
      </c>
      <c r="D20" s="48"/>
      <c r="E20" s="48"/>
      <c r="F20" s="48"/>
      <c r="G20" s="48"/>
      <c r="H20" s="252">
        <v>5985</v>
      </c>
      <c r="I20" s="252"/>
      <c r="J20" s="262"/>
      <c r="K20" s="252"/>
      <c r="L20" s="252"/>
    </row>
    <row r="21" spans="1:12" ht="23.25" customHeight="1" x14ac:dyDescent="0.25">
      <c r="A21" s="249"/>
      <c r="B21" s="218"/>
      <c r="C21" s="75">
        <v>345000</v>
      </c>
      <c r="D21" s="76"/>
      <c r="E21" s="75"/>
      <c r="F21" s="76"/>
      <c r="G21" s="75"/>
      <c r="H21" s="252"/>
      <c r="I21" s="252"/>
      <c r="J21" s="262"/>
      <c r="K21" s="252"/>
      <c r="L21" s="252"/>
    </row>
    <row r="22" spans="1:12" ht="39.75" customHeight="1" x14ac:dyDescent="0.25">
      <c r="A22" s="249"/>
      <c r="B22" s="216" t="s">
        <v>342</v>
      </c>
      <c r="C22" s="93"/>
      <c r="D22" s="93" t="s">
        <v>341</v>
      </c>
      <c r="E22" s="93" t="s">
        <v>341</v>
      </c>
      <c r="F22" s="93" t="s">
        <v>341</v>
      </c>
      <c r="G22" s="93" t="s">
        <v>341</v>
      </c>
      <c r="H22" s="242"/>
      <c r="I22" s="242">
        <f>'приложение 6'!I37</f>
        <v>6095</v>
      </c>
      <c r="J22" s="245">
        <f>'приложение 6'!J37</f>
        <v>6430</v>
      </c>
      <c r="K22" s="242">
        <f>'приложение 6'!K37</f>
        <v>6300</v>
      </c>
      <c r="L22" s="242">
        <f>'приложение 6'!L37</f>
        <v>6300</v>
      </c>
    </row>
    <row r="23" spans="1:12" ht="24.75" customHeight="1" x14ac:dyDescent="0.25">
      <c r="A23" s="249"/>
      <c r="B23" s="218"/>
      <c r="C23" s="75"/>
      <c r="D23" s="102">
        <v>4500</v>
      </c>
      <c r="E23" s="103">
        <v>4000</v>
      </c>
      <c r="F23" s="102">
        <v>4000</v>
      </c>
      <c r="G23" s="103">
        <v>4000</v>
      </c>
      <c r="H23" s="243"/>
      <c r="I23" s="243"/>
      <c r="J23" s="246"/>
      <c r="K23" s="243"/>
      <c r="L23" s="243"/>
    </row>
    <row r="24" spans="1:12" ht="39.75" customHeight="1" x14ac:dyDescent="0.25">
      <c r="A24" s="249"/>
      <c r="B24" s="216" t="s">
        <v>343</v>
      </c>
      <c r="C24" s="93"/>
      <c r="D24" s="93" t="s">
        <v>341</v>
      </c>
      <c r="E24" s="93" t="s">
        <v>341</v>
      </c>
      <c r="F24" s="93" t="s">
        <v>341</v>
      </c>
      <c r="G24" s="93" t="s">
        <v>341</v>
      </c>
      <c r="H24" s="243"/>
      <c r="I24" s="243"/>
      <c r="J24" s="246"/>
      <c r="K24" s="243"/>
      <c r="L24" s="243"/>
    </row>
    <row r="25" spans="1:12" ht="23.25" customHeight="1" x14ac:dyDescent="0.25">
      <c r="A25" s="249"/>
      <c r="B25" s="218"/>
      <c r="C25" s="75"/>
      <c r="D25" s="102">
        <v>17000</v>
      </c>
      <c r="E25" s="103">
        <v>19500</v>
      </c>
      <c r="F25" s="102">
        <v>21200</v>
      </c>
      <c r="G25" s="103">
        <v>21200</v>
      </c>
      <c r="H25" s="243"/>
      <c r="I25" s="243"/>
      <c r="J25" s="246"/>
      <c r="K25" s="243"/>
      <c r="L25" s="243"/>
    </row>
    <row r="26" spans="1:12" ht="43.5" customHeight="1" x14ac:dyDescent="0.25">
      <c r="A26" s="249"/>
      <c r="B26" s="216" t="s">
        <v>339</v>
      </c>
      <c r="C26" s="93"/>
      <c r="D26" s="93" t="s">
        <v>344</v>
      </c>
      <c r="E26" s="93" t="s">
        <v>344</v>
      </c>
      <c r="F26" s="93" t="s">
        <v>344</v>
      </c>
      <c r="G26" s="93" t="s">
        <v>344</v>
      </c>
      <c r="H26" s="243"/>
      <c r="I26" s="243"/>
      <c r="J26" s="246"/>
      <c r="K26" s="243"/>
      <c r="L26" s="243"/>
    </row>
    <row r="27" spans="1:12" ht="34.5" customHeight="1" x14ac:dyDescent="0.25">
      <c r="A27" s="249"/>
      <c r="B27" s="218"/>
      <c r="C27" s="75"/>
      <c r="D27" s="102">
        <v>76350</v>
      </c>
      <c r="E27" s="103">
        <v>76600</v>
      </c>
      <c r="F27" s="102">
        <v>76700</v>
      </c>
      <c r="G27" s="103">
        <v>76700</v>
      </c>
      <c r="H27" s="243"/>
      <c r="I27" s="243"/>
      <c r="J27" s="246"/>
      <c r="K27" s="243"/>
      <c r="L27" s="243"/>
    </row>
    <row r="28" spans="1:12" ht="32.25" customHeight="1" x14ac:dyDescent="0.25">
      <c r="A28" s="249"/>
      <c r="B28" s="216" t="s">
        <v>340</v>
      </c>
      <c r="C28" s="93"/>
      <c r="D28" s="93" t="s">
        <v>345</v>
      </c>
      <c r="E28" s="93" t="s">
        <v>345</v>
      </c>
      <c r="F28" s="93" t="s">
        <v>345</v>
      </c>
      <c r="G28" s="93" t="s">
        <v>345</v>
      </c>
      <c r="H28" s="243"/>
      <c r="I28" s="243"/>
      <c r="J28" s="246"/>
      <c r="K28" s="243"/>
      <c r="L28" s="243"/>
    </row>
    <row r="29" spans="1:12" ht="29.25" customHeight="1" x14ac:dyDescent="0.25">
      <c r="A29" s="250"/>
      <c r="B29" s="218"/>
      <c r="C29" s="75"/>
      <c r="D29" s="102">
        <v>12</v>
      </c>
      <c r="E29" s="103">
        <v>12</v>
      </c>
      <c r="F29" s="102">
        <v>12</v>
      </c>
      <c r="G29" s="103">
        <v>12</v>
      </c>
      <c r="H29" s="244"/>
      <c r="I29" s="244"/>
      <c r="J29" s="247"/>
      <c r="K29" s="244"/>
      <c r="L29" s="244"/>
    </row>
    <row r="30" spans="1:12" ht="34.5" customHeight="1" x14ac:dyDescent="0.25">
      <c r="A30" s="241"/>
      <c r="B30" s="216" t="s">
        <v>295</v>
      </c>
      <c r="C30" s="49" t="s">
        <v>294</v>
      </c>
      <c r="D30" s="49"/>
      <c r="E30" s="49"/>
      <c r="F30" s="49"/>
      <c r="G30" s="49"/>
      <c r="H30" s="252">
        <v>13910.923000000001</v>
      </c>
      <c r="I30" s="252"/>
      <c r="J30" s="262"/>
      <c r="K30" s="252"/>
      <c r="L30" s="252"/>
    </row>
    <row r="31" spans="1:12" ht="25.5" customHeight="1" x14ac:dyDescent="0.25">
      <c r="A31" s="241"/>
      <c r="B31" s="218"/>
      <c r="C31" s="75">
        <v>290</v>
      </c>
      <c r="D31" s="76"/>
      <c r="E31" s="75"/>
      <c r="F31" s="76"/>
      <c r="G31" s="75"/>
      <c r="H31" s="252"/>
      <c r="I31" s="252"/>
      <c r="J31" s="262"/>
      <c r="K31" s="252"/>
      <c r="L31" s="252"/>
    </row>
    <row r="32" spans="1:12" ht="63" customHeight="1" x14ac:dyDescent="0.25">
      <c r="A32" s="241"/>
      <c r="B32" s="216" t="s">
        <v>408</v>
      </c>
      <c r="C32" s="49"/>
      <c r="D32" s="49" t="s">
        <v>346</v>
      </c>
      <c r="E32" s="49" t="s">
        <v>346</v>
      </c>
      <c r="F32" s="49" t="s">
        <v>346</v>
      </c>
      <c r="G32" s="49" t="s">
        <v>346</v>
      </c>
      <c r="H32" s="242"/>
      <c r="I32" s="242">
        <f>'приложение 6'!I50</f>
        <v>14320</v>
      </c>
      <c r="J32" s="245">
        <f>'приложение 6'!J50</f>
        <v>16219</v>
      </c>
      <c r="K32" s="242">
        <f>'приложение 6'!K50</f>
        <v>16136</v>
      </c>
      <c r="L32" s="242">
        <f>'приложение 6'!L50</f>
        <v>15996</v>
      </c>
    </row>
    <row r="33" spans="1:12" ht="19.5" customHeight="1" x14ac:dyDescent="0.25">
      <c r="A33" s="241"/>
      <c r="B33" s="218"/>
      <c r="C33" s="75"/>
      <c r="D33" s="102">
        <v>14322</v>
      </c>
      <c r="E33" s="103">
        <v>17374.5</v>
      </c>
      <c r="F33" s="103">
        <v>17374.5</v>
      </c>
      <c r="G33" s="103">
        <v>17374.5</v>
      </c>
      <c r="H33" s="243"/>
      <c r="I33" s="243"/>
      <c r="J33" s="246"/>
      <c r="K33" s="243"/>
      <c r="L33" s="243"/>
    </row>
    <row r="34" spans="1:12" ht="44.25" customHeight="1" x14ac:dyDescent="0.25">
      <c r="A34" s="241"/>
      <c r="B34" s="216" t="s">
        <v>409</v>
      </c>
      <c r="C34" s="49"/>
      <c r="D34" s="49" t="s">
        <v>379</v>
      </c>
      <c r="E34" s="171" t="s">
        <v>410</v>
      </c>
      <c r="F34" s="171" t="s">
        <v>410</v>
      </c>
      <c r="G34" s="171" t="s">
        <v>410</v>
      </c>
      <c r="H34" s="243"/>
      <c r="I34" s="243"/>
      <c r="J34" s="246"/>
      <c r="K34" s="243"/>
      <c r="L34" s="243"/>
    </row>
    <row r="35" spans="1:12" ht="34.5" customHeight="1" x14ac:dyDescent="0.25">
      <c r="A35" s="241"/>
      <c r="B35" s="218"/>
      <c r="C35" s="75"/>
      <c r="D35" s="102">
        <v>1353</v>
      </c>
      <c r="E35" s="103">
        <v>35</v>
      </c>
      <c r="F35" s="102">
        <v>35</v>
      </c>
      <c r="G35" s="103">
        <v>35</v>
      </c>
      <c r="H35" s="243"/>
      <c r="I35" s="243"/>
      <c r="J35" s="246"/>
      <c r="K35" s="243"/>
      <c r="L35" s="243"/>
    </row>
    <row r="36" spans="1:12" ht="47.25" customHeight="1" x14ac:dyDescent="0.25">
      <c r="A36" s="241"/>
      <c r="B36" s="216" t="s">
        <v>411</v>
      </c>
      <c r="C36" s="49"/>
      <c r="D36" s="49" t="s">
        <v>379</v>
      </c>
      <c r="E36" s="171" t="s">
        <v>410</v>
      </c>
      <c r="F36" s="171" t="s">
        <v>410</v>
      </c>
      <c r="G36" s="171" t="s">
        <v>410</v>
      </c>
      <c r="H36" s="243"/>
      <c r="I36" s="243"/>
      <c r="J36" s="246"/>
      <c r="K36" s="243"/>
      <c r="L36" s="243"/>
    </row>
    <row r="37" spans="1:12" ht="30" customHeight="1" x14ac:dyDescent="0.25">
      <c r="A37" s="241"/>
      <c r="B37" s="218"/>
      <c r="C37" s="75"/>
      <c r="D37" s="102">
        <v>2590.5</v>
      </c>
      <c r="E37" s="103">
        <v>12</v>
      </c>
      <c r="F37" s="102">
        <v>12</v>
      </c>
      <c r="G37" s="103">
        <v>12</v>
      </c>
      <c r="H37" s="243"/>
      <c r="I37" s="243"/>
      <c r="J37" s="246"/>
      <c r="K37" s="243"/>
      <c r="L37" s="243"/>
    </row>
    <row r="38" spans="1:12" ht="46.5" customHeight="1" x14ac:dyDescent="0.25">
      <c r="A38" s="241"/>
      <c r="B38" s="216" t="s">
        <v>412</v>
      </c>
      <c r="C38" s="49"/>
      <c r="D38" s="49" t="s">
        <v>379</v>
      </c>
      <c r="E38" s="171" t="s">
        <v>410</v>
      </c>
      <c r="F38" s="171" t="s">
        <v>410</v>
      </c>
      <c r="G38" s="171" t="s">
        <v>410</v>
      </c>
      <c r="H38" s="243"/>
      <c r="I38" s="243"/>
      <c r="J38" s="246"/>
      <c r="K38" s="243"/>
      <c r="L38" s="243"/>
    </row>
    <row r="39" spans="1:12" ht="31.5" customHeight="1" x14ac:dyDescent="0.25">
      <c r="A39" s="241"/>
      <c r="B39" s="218"/>
      <c r="C39" s="75"/>
      <c r="D39" s="102">
        <v>2871</v>
      </c>
      <c r="E39" s="103">
        <v>28</v>
      </c>
      <c r="F39" s="102">
        <v>28</v>
      </c>
      <c r="G39" s="103">
        <v>28</v>
      </c>
      <c r="H39" s="243"/>
      <c r="I39" s="243"/>
      <c r="J39" s="246"/>
      <c r="K39" s="243"/>
      <c r="L39" s="243"/>
    </row>
    <row r="40" spans="1:12" ht="48.75" customHeight="1" x14ac:dyDescent="0.25">
      <c r="A40" s="241"/>
      <c r="B40" s="216" t="s">
        <v>413</v>
      </c>
      <c r="C40" s="49"/>
      <c r="D40" s="104" t="s">
        <v>347</v>
      </c>
      <c r="E40" s="171" t="s">
        <v>410</v>
      </c>
      <c r="F40" s="171" t="s">
        <v>410</v>
      </c>
      <c r="G40" s="171" t="s">
        <v>410</v>
      </c>
      <c r="H40" s="243"/>
      <c r="I40" s="243"/>
      <c r="J40" s="246"/>
      <c r="K40" s="243"/>
      <c r="L40" s="243"/>
    </row>
    <row r="41" spans="1:12" ht="30.75" customHeight="1" x14ac:dyDescent="0.25">
      <c r="A41" s="241"/>
      <c r="B41" s="218"/>
      <c r="C41" s="75"/>
      <c r="D41" s="102">
        <v>3630</v>
      </c>
      <c r="E41" s="103">
        <v>39</v>
      </c>
      <c r="F41" s="102">
        <v>39</v>
      </c>
      <c r="G41" s="103">
        <v>39</v>
      </c>
      <c r="H41" s="244"/>
      <c r="I41" s="244"/>
      <c r="J41" s="247"/>
      <c r="K41" s="244"/>
      <c r="L41" s="244"/>
    </row>
  </sheetData>
  <mergeCells count="72">
    <mergeCell ref="B6:B9"/>
    <mergeCell ref="I1:L1"/>
    <mergeCell ref="A2:L2"/>
    <mergeCell ref="A3:A4"/>
    <mergeCell ref="B3:B4"/>
    <mergeCell ref="C3:G3"/>
    <mergeCell ref="H3:L3"/>
    <mergeCell ref="H6:H9"/>
    <mergeCell ref="I6:I9"/>
    <mergeCell ref="J6:J9"/>
    <mergeCell ref="J30:J31"/>
    <mergeCell ref="K20:K21"/>
    <mergeCell ref="L20:L21"/>
    <mergeCell ref="H22:H29"/>
    <mergeCell ref="I22:I29"/>
    <mergeCell ref="J22:J29"/>
    <mergeCell ref="K22:K29"/>
    <mergeCell ref="L22:L29"/>
    <mergeCell ref="I20:I21"/>
    <mergeCell ref="H30:H31"/>
    <mergeCell ref="I30:I31"/>
    <mergeCell ref="K30:K31"/>
    <mergeCell ref="L30:L31"/>
    <mergeCell ref="J20:J21"/>
    <mergeCell ref="H20:H21"/>
    <mergeCell ref="K10:K11"/>
    <mergeCell ref="L10:L11"/>
    <mergeCell ref="A6:A11"/>
    <mergeCell ref="B14:B15"/>
    <mergeCell ref="K14:K19"/>
    <mergeCell ref="L14:L19"/>
    <mergeCell ref="B10:B11"/>
    <mergeCell ref="I10:I11"/>
    <mergeCell ref="H10:H11"/>
    <mergeCell ref="J10:J11"/>
    <mergeCell ref="I12:I13"/>
    <mergeCell ref="J12:J13"/>
    <mergeCell ref="K12:K13"/>
    <mergeCell ref="L12:L13"/>
    <mergeCell ref="K6:K9"/>
    <mergeCell ref="L6:L9"/>
    <mergeCell ref="B18:B19"/>
    <mergeCell ref="H14:H19"/>
    <mergeCell ref="I14:I19"/>
    <mergeCell ref="J14:J19"/>
    <mergeCell ref="A12:A19"/>
    <mergeCell ref="B16:B17"/>
    <mergeCell ref="B12:B13"/>
    <mergeCell ref="H12:H13"/>
    <mergeCell ref="A34:A35"/>
    <mergeCell ref="B34:B35"/>
    <mergeCell ref="A32:A33"/>
    <mergeCell ref="B32:B33"/>
    <mergeCell ref="B28:B29"/>
    <mergeCell ref="A20:A29"/>
    <mergeCell ref="B26:B27"/>
    <mergeCell ref="A30:A31"/>
    <mergeCell ref="B22:B23"/>
    <mergeCell ref="B24:B25"/>
    <mergeCell ref="B30:B31"/>
    <mergeCell ref="B20:B21"/>
    <mergeCell ref="H32:H41"/>
    <mergeCell ref="I32:I41"/>
    <mergeCell ref="J32:J41"/>
    <mergeCell ref="K32:K41"/>
    <mergeCell ref="L32:L41"/>
    <mergeCell ref="A40:A41"/>
    <mergeCell ref="B40:B41"/>
    <mergeCell ref="A38:A39"/>
    <mergeCell ref="B38:B39"/>
    <mergeCell ref="A36:A37"/>
    <mergeCell ref="B36:B37"/>
  </mergeCells>
  <pageMargins left="0.31496062992125984" right="0.31496062992125984" top="0.39370078740157483" bottom="0.35433070866141736" header="0.19685039370078741" footer="0.11811023622047245"/>
  <pageSetup paperSize="9" scale="80" firstPageNumber="31" orientation="landscape" useFirstPageNumber="1" verticalDpi="0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view="pageLayout" topLeftCell="A25" workbookViewId="0">
      <selection activeCell="J21" sqref="J21"/>
    </sheetView>
  </sheetViews>
  <sheetFormatPr defaultRowHeight="15" x14ac:dyDescent="0.25"/>
  <cols>
    <col min="1" max="1" width="5.28515625" customWidth="1"/>
    <col min="2" max="2" width="24.42578125" customWidth="1"/>
    <col min="3" max="3" width="18.7109375" customWidth="1"/>
    <col min="4" max="4" width="7.85546875" customWidth="1"/>
    <col min="5" max="6" width="7.42578125" customWidth="1"/>
    <col min="7" max="7" width="6.7109375" customWidth="1"/>
    <col min="8" max="8" width="11.85546875" customWidth="1"/>
    <col min="9" max="9" width="12.7109375" style="169" customWidth="1"/>
    <col min="10" max="10" width="12" style="190" customWidth="1"/>
    <col min="11" max="12" width="11.42578125" customWidth="1"/>
    <col min="13" max="13" width="10.5703125" bestFit="1" customWidth="1"/>
  </cols>
  <sheetData>
    <row r="1" spans="1:17" ht="85.5" customHeight="1" x14ac:dyDescent="0.25">
      <c r="A1" s="26"/>
      <c r="B1" s="26"/>
      <c r="C1" s="26"/>
      <c r="D1" s="26"/>
      <c r="E1" s="26"/>
      <c r="F1" s="26"/>
      <c r="G1" s="26"/>
      <c r="H1" s="26"/>
      <c r="I1" s="279" t="s">
        <v>0</v>
      </c>
      <c r="J1" s="279"/>
      <c r="K1" s="279"/>
      <c r="L1" s="279"/>
    </row>
    <row r="2" spans="1:17" ht="77.25" customHeight="1" x14ac:dyDescent="0.25">
      <c r="A2" s="280" t="s">
        <v>135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7" ht="84" customHeight="1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3" t="s">
        <v>8</v>
      </c>
      <c r="I3" s="163" t="s">
        <v>9</v>
      </c>
      <c r="J3" s="183" t="s">
        <v>10</v>
      </c>
      <c r="K3" s="3" t="s">
        <v>11</v>
      </c>
      <c r="L3" s="3" t="s">
        <v>12</v>
      </c>
    </row>
    <row r="4" spans="1:17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5">
        <v>8</v>
      </c>
      <c r="I4" s="170">
        <v>9</v>
      </c>
      <c r="J4" s="184">
        <v>10</v>
      </c>
      <c r="K4" s="5">
        <v>11</v>
      </c>
      <c r="L4" s="5">
        <v>12</v>
      </c>
    </row>
    <row r="5" spans="1:17" ht="101.25" customHeight="1" x14ac:dyDescent="0.25">
      <c r="A5" s="6"/>
      <c r="B5" s="7" t="s">
        <v>13</v>
      </c>
      <c r="C5" s="7" t="s">
        <v>14</v>
      </c>
      <c r="D5" s="3">
        <v>966</v>
      </c>
      <c r="E5" s="3" t="s">
        <v>15</v>
      </c>
      <c r="F5" s="3" t="s">
        <v>15</v>
      </c>
      <c r="G5" s="3" t="s">
        <v>15</v>
      </c>
      <c r="H5" s="89">
        <f>H6+H19+H35+H48+H62+H63+H64+H65+H66+H67+H68+H69</f>
        <v>90383.831999999995</v>
      </c>
      <c r="I5" s="164">
        <f>I6+I19+I35+I48+I62+I69</f>
        <v>92588</v>
      </c>
      <c r="J5" s="185">
        <f>J6+J19+J35+J48+J62+J69</f>
        <v>107244.20999999999</v>
      </c>
      <c r="K5" s="89">
        <f>K6+K19+K35+K48+K62+K69</f>
        <v>96611</v>
      </c>
      <c r="L5" s="89">
        <f>L6+L19+L35+L48+L62+L69</f>
        <v>93311</v>
      </c>
      <c r="M5" s="121"/>
    </row>
    <row r="6" spans="1:17" ht="99" customHeight="1" x14ac:dyDescent="0.25">
      <c r="A6" s="2">
        <v>1</v>
      </c>
      <c r="B6" s="2" t="s">
        <v>16</v>
      </c>
      <c r="C6" s="2" t="s">
        <v>14</v>
      </c>
      <c r="D6" s="8">
        <v>966</v>
      </c>
      <c r="E6" s="8" t="s">
        <v>15</v>
      </c>
      <c r="F6" s="8" t="s">
        <v>15</v>
      </c>
      <c r="G6" s="8" t="s">
        <v>15</v>
      </c>
      <c r="H6" s="30">
        <f>SUM(H8:H16)</f>
        <v>43285.25</v>
      </c>
      <c r="I6" s="165">
        <f>SUM(I8:I16)</f>
        <v>45725.5</v>
      </c>
      <c r="J6" s="186">
        <f>SUM(J8:J18)</f>
        <v>52459.350000000006</v>
      </c>
      <c r="K6" s="30">
        <f t="shared" ref="K6:L6" si="0">SUM(K8:K16)</f>
        <v>47873</v>
      </c>
      <c r="L6" s="30">
        <f t="shared" si="0"/>
        <v>45283</v>
      </c>
      <c r="M6" s="121"/>
      <c r="Q6" s="20"/>
    </row>
    <row r="7" spans="1:17" ht="15.75" customHeight="1" x14ac:dyDescent="0.25">
      <c r="A7" s="277" t="s">
        <v>17</v>
      </c>
      <c r="B7" s="278"/>
      <c r="C7" s="278"/>
      <c r="D7" s="106"/>
      <c r="E7" s="106"/>
      <c r="F7" s="106"/>
      <c r="G7" s="106"/>
      <c r="H7" s="106"/>
      <c r="I7" s="166"/>
      <c r="J7" s="187"/>
      <c r="K7" s="106"/>
      <c r="L7" s="22"/>
      <c r="M7" s="121"/>
    </row>
    <row r="8" spans="1:17" ht="98.25" customHeight="1" x14ac:dyDescent="0.25">
      <c r="A8" s="10" t="s">
        <v>18</v>
      </c>
      <c r="B8" s="11" t="s">
        <v>19</v>
      </c>
      <c r="C8" s="3" t="s">
        <v>14</v>
      </c>
      <c r="D8" s="3">
        <v>966</v>
      </c>
      <c r="E8" s="3" t="s">
        <v>15</v>
      </c>
      <c r="F8" s="3" t="s">
        <v>15</v>
      </c>
      <c r="G8" s="3" t="s">
        <v>15</v>
      </c>
      <c r="H8" s="37">
        <v>43285.25</v>
      </c>
      <c r="I8" s="167">
        <f>42634+18-12.2+113+206+132+165+219</f>
        <v>43474.8</v>
      </c>
      <c r="J8" s="188">
        <f>15672.28+7713.53+9738.44+8254.79+6073.96+205</f>
        <v>47658</v>
      </c>
      <c r="K8" s="37">
        <f>15672.28+7713.53+9738.44+8254.79+6073.96</f>
        <v>47453</v>
      </c>
      <c r="L8" s="37">
        <f>14455.09+7559.82+9349.61+7930.05+5988.43</f>
        <v>45283</v>
      </c>
      <c r="M8" s="121"/>
    </row>
    <row r="9" spans="1:17" ht="99" customHeight="1" x14ac:dyDescent="0.25">
      <c r="A9" s="12" t="s">
        <v>20</v>
      </c>
      <c r="B9" s="13" t="s">
        <v>21</v>
      </c>
      <c r="C9" s="2" t="s">
        <v>14</v>
      </c>
      <c r="D9" s="3">
        <v>966</v>
      </c>
      <c r="E9" s="3" t="s">
        <v>15</v>
      </c>
      <c r="F9" s="3" t="s">
        <v>15</v>
      </c>
      <c r="G9" s="3" t="s">
        <v>15</v>
      </c>
      <c r="H9" s="30">
        <v>0</v>
      </c>
      <c r="I9" s="165">
        <f>430+50-6.801</f>
        <v>473.19900000000001</v>
      </c>
      <c r="J9" s="186">
        <f>873.279</f>
        <v>873.279</v>
      </c>
      <c r="K9" s="30">
        <v>0</v>
      </c>
      <c r="L9" s="30">
        <v>0</v>
      </c>
      <c r="M9" s="121"/>
    </row>
    <row r="10" spans="1:17" ht="96.75" customHeight="1" x14ac:dyDescent="0.25">
      <c r="A10" s="12" t="s">
        <v>22</v>
      </c>
      <c r="B10" s="29" t="s">
        <v>204</v>
      </c>
      <c r="C10" s="2" t="s">
        <v>14</v>
      </c>
      <c r="D10" s="3">
        <v>966</v>
      </c>
      <c r="E10" s="3" t="s">
        <v>15</v>
      </c>
      <c r="F10" s="3" t="s">
        <v>15</v>
      </c>
      <c r="G10" s="3" t="s">
        <v>15</v>
      </c>
      <c r="H10" s="30">
        <v>0</v>
      </c>
      <c r="I10" s="165">
        <v>0</v>
      </c>
      <c r="J10" s="186">
        <v>0</v>
      </c>
      <c r="K10" s="30">
        <v>0</v>
      </c>
      <c r="L10" s="30">
        <v>0</v>
      </c>
      <c r="M10" s="121"/>
    </row>
    <row r="11" spans="1:17" ht="97.5" customHeight="1" x14ac:dyDescent="0.25">
      <c r="A11" s="12" t="s">
        <v>24</v>
      </c>
      <c r="B11" s="39" t="s">
        <v>208</v>
      </c>
      <c r="C11" s="2" t="s">
        <v>14</v>
      </c>
      <c r="D11" s="3">
        <v>966</v>
      </c>
      <c r="E11" s="3" t="s">
        <v>15</v>
      </c>
      <c r="F11" s="3" t="s">
        <v>15</v>
      </c>
      <c r="G11" s="3" t="s">
        <v>15</v>
      </c>
      <c r="H11" s="30">
        <v>0</v>
      </c>
      <c r="I11" s="165">
        <f>23.198+21.999</f>
        <v>45.197000000000003</v>
      </c>
      <c r="J11" s="186">
        <v>0</v>
      </c>
      <c r="K11" s="30">
        <v>0</v>
      </c>
      <c r="L11" s="30">
        <v>0</v>
      </c>
      <c r="M11" s="121"/>
    </row>
    <row r="12" spans="1:17" ht="126.75" customHeight="1" x14ac:dyDescent="0.25">
      <c r="A12" s="12" t="s">
        <v>26</v>
      </c>
      <c r="B12" s="39" t="s">
        <v>206</v>
      </c>
      <c r="C12" s="2" t="s">
        <v>14</v>
      </c>
      <c r="D12" s="3">
        <v>966</v>
      </c>
      <c r="E12" s="3" t="s">
        <v>15</v>
      </c>
      <c r="F12" s="3" t="s">
        <v>15</v>
      </c>
      <c r="G12" s="3" t="s">
        <v>15</v>
      </c>
      <c r="H12" s="30">
        <v>0</v>
      </c>
      <c r="I12" s="165">
        <f>119.5+12.2-12.85+8.6-7.05</f>
        <v>120.39999999999999</v>
      </c>
      <c r="J12" s="186">
        <v>0</v>
      </c>
      <c r="K12" s="30">
        <v>0</v>
      </c>
      <c r="L12" s="30">
        <v>0</v>
      </c>
      <c r="M12" s="121"/>
    </row>
    <row r="13" spans="1:17" ht="97.5" customHeight="1" x14ac:dyDescent="0.25">
      <c r="A13" s="12" t="s">
        <v>28</v>
      </c>
      <c r="B13" s="39" t="s">
        <v>207</v>
      </c>
      <c r="C13" s="2" t="s">
        <v>14</v>
      </c>
      <c r="D13" s="3">
        <v>966</v>
      </c>
      <c r="E13" s="3" t="s">
        <v>15</v>
      </c>
      <c r="F13" s="3" t="s">
        <v>15</v>
      </c>
      <c r="G13" s="3" t="s">
        <v>15</v>
      </c>
      <c r="H13" s="30">
        <v>0</v>
      </c>
      <c r="I13" s="165">
        <f>60+28+12.85+0.81525-5.2-4.875+7.05</f>
        <v>98.640249999999995</v>
      </c>
      <c r="J13" s="186">
        <v>0</v>
      </c>
      <c r="K13" s="30">
        <v>0</v>
      </c>
      <c r="L13" s="30">
        <v>0</v>
      </c>
      <c r="M13" s="121"/>
    </row>
    <row r="14" spans="1:17" ht="99" customHeight="1" x14ac:dyDescent="0.25">
      <c r="A14" s="12" t="s">
        <v>30</v>
      </c>
      <c r="B14" s="39" t="s">
        <v>209</v>
      </c>
      <c r="C14" s="2" t="s">
        <v>14</v>
      </c>
      <c r="D14" s="3">
        <v>966</v>
      </c>
      <c r="E14" s="3" t="s">
        <v>15</v>
      </c>
      <c r="F14" s="3" t="s">
        <v>15</v>
      </c>
      <c r="G14" s="3" t="s">
        <v>15</v>
      </c>
      <c r="H14" s="30">
        <v>0</v>
      </c>
      <c r="I14" s="165">
        <f>405+100+100+18.635+6.801</f>
        <v>630.43600000000004</v>
      </c>
      <c r="J14" s="186">
        <f>1534.071</f>
        <v>1534.0709999999999</v>
      </c>
      <c r="K14" s="30">
        <v>0</v>
      </c>
      <c r="L14" s="30">
        <v>0</v>
      </c>
      <c r="M14" s="121"/>
    </row>
    <row r="15" spans="1:17" ht="114.75" customHeight="1" x14ac:dyDescent="0.25">
      <c r="A15" s="12" t="s">
        <v>31</v>
      </c>
      <c r="B15" s="29" t="s">
        <v>32</v>
      </c>
      <c r="C15" s="2" t="s">
        <v>14</v>
      </c>
      <c r="D15" s="3">
        <v>966</v>
      </c>
      <c r="E15" s="3" t="s">
        <v>15</v>
      </c>
      <c r="F15" s="3" t="s">
        <v>15</v>
      </c>
      <c r="G15" s="3" t="s">
        <v>15</v>
      </c>
      <c r="H15" s="30">
        <v>0</v>
      </c>
      <c r="I15" s="165">
        <v>0</v>
      </c>
      <c r="J15" s="186">
        <v>0</v>
      </c>
      <c r="K15" s="30">
        <v>0</v>
      </c>
      <c r="L15" s="30">
        <v>0</v>
      </c>
      <c r="M15" s="121"/>
    </row>
    <row r="16" spans="1:17" ht="99.75" customHeight="1" x14ac:dyDescent="0.25">
      <c r="A16" s="12" t="s">
        <v>33</v>
      </c>
      <c r="B16" s="39" t="s">
        <v>34</v>
      </c>
      <c r="C16" s="2" t="s">
        <v>14</v>
      </c>
      <c r="D16" s="3">
        <v>966</v>
      </c>
      <c r="E16" s="3" t="s">
        <v>15</v>
      </c>
      <c r="F16" s="3" t="s">
        <v>15</v>
      </c>
      <c r="G16" s="3" t="s">
        <v>15</v>
      </c>
      <c r="H16" s="30">
        <v>0</v>
      </c>
      <c r="I16" s="165">
        <f>622.802+158.001+60+20+40-0.81525+5.2-22.36</f>
        <v>882.82775000000004</v>
      </c>
      <c r="J16" s="186">
        <f>2090</f>
        <v>2090</v>
      </c>
      <c r="K16" s="30">
        <v>420</v>
      </c>
      <c r="L16" s="30">
        <v>0</v>
      </c>
      <c r="M16" s="121"/>
    </row>
    <row r="17" spans="1:18" ht="99.75" customHeight="1" x14ac:dyDescent="0.25">
      <c r="A17" s="12" t="s">
        <v>380</v>
      </c>
      <c r="B17" s="142" t="s">
        <v>382</v>
      </c>
      <c r="C17" s="142" t="s">
        <v>14</v>
      </c>
      <c r="D17" s="3">
        <v>966</v>
      </c>
      <c r="E17" s="3" t="s">
        <v>15</v>
      </c>
      <c r="F17" s="3" t="s">
        <v>15</v>
      </c>
      <c r="G17" s="3" t="s">
        <v>15</v>
      </c>
      <c r="H17" s="30">
        <v>0</v>
      </c>
      <c r="I17" s="165">
        <v>0</v>
      </c>
      <c r="J17" s="186">
        <v>0</v>
      </c>
      <c r="K17" s="30">
        <v>0</v>
      </c>
      <c r="L17" s="30">
        <v>0</v>
      </c>
      <c r="M17" s="121"/>
    </row>
    <row r="18" spans="1:18" ht="99.75" customHeight="1" x14ac:dyDescent="0.25">
      <c r="A18" s="12" t="s">
        <v>381</v>
      </c>
      <c r="B18" s="142" t="s">
        <v>383</v>
      </c>
      <c r="C18" s="142" t="s">
        <v>14</v>
      </c>
      <c r="D18" s="3">
        <v>966</v>
      </c>
      <c r="E18" s="3" t="s">
        <v>15</v>
      </c>
      <c r="F18" s="3" t="s">
        <v>15</v>
      </c>
      <c r="G18" s="3" t="s">
        <v>15</v>
      </c>
      <c r="H18" s="30">
        <v>0</v>
      </c>
      <c r="I18" s="165">
        <v>0</v>
      </c>
      <c r="J18" s="186">
        <f>304</f>
        <v>304</v>
      </c>
      <c r="K18" s="30">
        <v>0</v>
      </c>
      <c r="L18" s="30">
        <v>0</v>
      </c>
      <c r="M18" s="121"/>
    </row>
    <row r="19" spans="1:18" ht="96" customHeight="1" x14ac:dyDescent="0.25">
      <c r="A19" s="10">
        <v>2</v>
      </c>
      <c r="B19" s="2" t="s">
        <v>35</v>
      </c>
      <c r="C19" s="7" t="s">
        <v>14</v>
      </c>
      <c r="D19" s="3">
        <v>966</v>
      </c>
      <c r="E19" s="3" t="s">
        <v>15</v>
      </c>
      <c r="F19" s="3" t="s">
        <v>15</v>
      </c>
      <c r="G19" s="3" t="s">
        <v>15</v>
      </c>
      <c r="H19" s="30">
        <f>SUM(H21:H30)</f>
        <v>16488.487000000001</v>
      </c>
      <c r="I19" s="165">
        <f>SUM(I21:I30)</f>
        <v>17000.5</v>
      </c>
      <c r="J19" s="186">
        <f>SUM(J21:J34)</f>
        <v>20066.759999999998</v>
      </c>
      <c r="K19" s="30">
        <f>SUM(K21:K34)</f>
        <v>17188</v>
      </c>
      <c r="L19" s="30">
        <f>SUM(L21:L34)</f>
        <v>16803</v>
      </c>
      <c r="M19" s="121"/>
    </row>
    <row r="20" spans="1:18" ht="15.75" customHeight="1" x14ac:dyDescent="0.25">
      <c r="A20" s="277" t="s">
        <v>17</v>
      </c>
      <c r="B20" s="278"/>
      <c r="C20" s="278"/>
      <c r="D20" s="106"/>
      <c r="E20" s="106"/>
      <c r="F20" s="106"/>
      <c r="G20" s="106"/>
      <c r="H20" s="106"/>
      <c r="I20" s="166"/>
      <c r="J20" s="187"/>
      <c r="K20" s="106"/>
      <c r="L20" s="22"/>
      <c r="M20" s="121"/>
    </row>
    <row r="21" spans="1:18" ht="100.5" customHeight="1" x14ac:dyDescent="0.25">
      <c r="A21" s="10" t="s">
        <v>36</v>
      </c>
      <c r="B21" s="11" t="s">
        <v>19</v>
      </c>
      <c r="C21" s="14" t="s">
        <v>14</v>
      </c>
      <c r="D21" s="3">
        <v>966</v>
      </c>
      <c r="E21" s="3" t="s">
        <v>15</v>
      </c>
      <c r="F21" s="3" t="s">
        <v>15</v>
      </c>
      <c r="G21" s="3" t="s">
        <v>15</v>
      </c>
      <c r="H21" s="37">
        <v>16153.73</v>
      </c>
      <c r="I21" s="167">
        <f>15909+201</f>
        <v>16110</v>
      </c>
      <c r="J21" s="188">
        <f>16700+43-2000</f>
        <v>14743</v>
      </c>
      <c r="K21" s="37">
        <v>16700</v>
      </c>
      <c r="L21" s="37">
        <v>16700</v>
      </c>
      <c r="M21" s="121"/>
    </row>
    <row r="22" spans="1:18" ht="99.75" customHeight="1" x14ac:dyDescent="0.25">
      <c r="A22" s="12" t="s">
        <v>37</v>
      </c>
      <c r="B22" s="13" t="s">
        <v>21</v>
      </c>
      <c r="C22" s="2" t="s">
        <v>14</v>
      </c>
      <c r="D22" s="3">
        <v>966</v>
      </c>
      <c r="E22" s="3" t="s">
        <v>15</v>
      </c>
      <c r="F22" s="3" t="s">
        <v>15</v>
      </c>
      <c r="G22" s="3" t="s">
        <v>15</v>
      </c>
      <c r="H22" s="30">
        <v>0</v>
      </c>
      <c r="I22" s="165">
        <f>140-2.326</f>
        <v>137.67400000000001</v>
      </c>
      <c r="J22" s="186">
        <f>38+756.946</f>
        <v>794.94600000000003</v>
      </c>
      <c r="K22" s="30">
        <v>0</v>
      </c>
      <c r="L22" s="30">
        <v>0</v>
      </c>
      <c r="M22" s="121"/>
    </row>
    <row r="23" spans="1:18" ht="97.5" customHeight="1" x14ac:dyDescent="0.25">
      <c r="A23" s="12" t="s">
        <v>38</v>
      </c>
      <c r="B23" s="29" t="s">
        <v>204</v>
      </c>
      <c r="C23" s="2" t="s">
        <v>14</v>
      </c>
      <c r="D23" s="3">
        <v>966</v>
      </c>
      <c r="E23" s="3" t="s">
        <v>15</v>
      </c>
      <c r="F23" s="3" t="s">
        <v>15</v>
      </c>
      <c r="G23" s="3" t="s">
        <v>15</v>
      </c>
      <c r="H23" s="30">
        <v>0</v>
      </c>
      <c r="I23" s="165">
        <v>0</v>
      </c>
      <c r="J23" s="186">
        <v>0</v>
      </c>
      <c r="K23" s="30">
        <v>0</v>
      </c>
      <c r="L23" s="30">
        <v>0</v>
      </c>
      <c r="M23" s="121"/>
    </row>
    <row r="24" spans="1:18" ht="99.75" customHeight="1" x14ac:dyDescent="0.25">
      <c r="A24" s="12" t="s">
        <v>39</v>
      </c>
      <c r="B24" s="29" t="s">
        <v>208</v>
      </c>
      <c r="C24" s="2" t="s">
        <v>14</v>
      </c>
      <c r="D24" s="3">
        <v>966</v>
      </c>
      <c r="E24" s="3" t="s">
        <v>15</v>
      </c>
      <c r="F24" s="3" t="s">
        <v>15</v>
      </c>
      <c r="G24" s="3" t="s">
        <v>15</v>
      </c>
      <c r="H24" s="30">
        <v>0</v>
      </c>
      <c r="I24" s="165">
        <f>400+100</f>
        <v>500</v>
      </c>
      <c r="J24" s="186">
        <v>362</v>
      </c>
      <c r="K24" s="30">
        <v>400</v>
      </c>
      <c r="L24" s="30">
        <v>0</v>
      </c>
      <c r="M24" s="121"/>
    </row>
    <row r="25" spans="1:18" ht="159" customHeight="1" x14ac:dyDescent="0.25">
      <c r="A25" s="12" t="s">
        <v>40</v>
      </c>
      <c r="B25" s="29" t="s">
        <v>206</v>
      </c>
      <c r="C25" s="2" t="s">
        <v>14</v>
      </c>
      <c r="D25" s="3">
        <v>966</v>
      </c>
      <c r="E25" s="3" t="s">
        <v>15</v>
      </c>
      <c r="F25" s="3" t="s">
        <v>15</v>
      </c>
      <c r="G25" s="3" t="s">
        <v>15</v>
      </c>
      <c r="H25" s="30">
        <v>0</v>
      </c>
      <c r="I25" s="165">
        <f>150+2.4</f>
        <v>152.4</v>
      </c>
      <c r="J25" s="186">
        <f>2332.39-756.946</f>
        <v>1575.444</v>
      </c>
      <c r="K25" s="30">
        <v>0</v>
      </c>
      <c r="L25" s="30">
        <v>0</v>
      </c>
      <c r="M25" s="121"/>
    </row>
    <row r="26" spans="1:18" ht="97.5" customHeight="1" x14ac:dyDescent="0.25">
      <c r="A26" s="12" t="s">
        <v>41</v>
      </c>
      <c r="B26" s="29" t="s">
        <v>207</v>
      </c>
      <c r="C26" s="2" t="s">
        <v>14</v>
      </c>
      <c r="D26" s="3">
        <v>966</v>
      </c>
      <c r="E26" s="3" t="s">
        <v>15</v>
      </c>
      <c r="F26" s="3" t="s">
        <v>15</v>
      </c>
      <c r="G26" s="3" t="s">
        <v>15</v>
      </c>
      <c r="H26" s="30">
        <v>0</v>
      </c>
      <c r="I26" s="165">
        <f>50.5+1</f>
        <v>51.5</v>
      </c>
      <c r="J26" s="186">
        <v>45</v>
      </c>
      <c r="K26" s="30">
        <v>88</v>
      </c>
      <c r="L26" s="30">
        <v>0</v>
      </c>
      <c r="M26" s="121"/>
    </row>
    <row r="27" spans="1:18" ht="99" customHeight="1" x14ac:dyDescent="0.25">
      <c r="A27" s="12" t="s">
        <v>42</v>
      </c>
      <c r="B27" s="29" t="s">
        <v>209</v>
      </c>
      <c r="C27" s="2" t="s">
        <v>14</v>
      </c>
      <c r="D27" s="3">
        <v>966</v>
      </c>
      <c r="E27" s="3" t="s">
        <v>15</v>
      </c>
      <c r="F27" s="3" t="s">
        <v>15</v>
      </c>
      <c r="G27" s="3" t="s">
        <v>15</v>
      </c>
      <c r="H27" s="30">
        <v>0</v>
      </c>
      <c r="I27" s="165">
        <v>0</v>
      </c>
      <c r="J27" s="186">
        <v>0</v>
      </c>
      <c r="K27" s="30">
        <v>0</v>
      </c>
      <c r="L27" s="30">
        <v>0</v>
      </c>
      <c r="M27" s="121"/>
    </row>
    <row r="28" spans="1:18" ht="114.75" customHeight="1" x14ac:dyDescent="0.25">
      <c r="A28" s="86" t="s">
        <v>43</v>
      </c>
      <c r="B28" s="87" t="s">
        <v>32</v>
      </c>
      <c r="C28" s="87" t="s">
        <v>14</v>
      </c>
      <c r="D28" s="3">
        <v>966</v>
      </c>
      <c r="E28" s="3" t="s">
        <v>15</v>
      </c>
      <c r="F28" s="3" t="s">
        <v>15</v>
      </c>
      <c r="G28" s="3" t="s">
        <v>15</v>
      </c>
      <c r="H28" s="30">
        <v>0</v>
      </c>
      <c r="I28" s="165">
        <v>0</v>
      </c>
      <c r="J28" s="186">
        <v>0</v>
      </c>
      <c r="K28" s="30">
        <v>0</v>
      </c>
      <c r="L28" s="30">
        <v>0</v>
      </c>
      <c r="M28" s="121"/>
    </row>
    <row r="29" spans="1:18" ht="98.25" customHeight="1" x14ac:dyDescent="0.25">
      <c r="A29" s="12" t="s">
        <v>44</v>
      </c>
      <c r="B29" s="29" t="s">
        <v>34</v>
      </c>
      <c r="C29" s="2" t="s">
        <v>14</v>
      </c>
      <c r="D29" s="3">
        <v>966</v>
      </c>
      <c r="E29" s="3" t="s">
        <v>15</v>
      </c>
      <c r="F29" s="3" t="s">
        <v>15</v>
      </c>
      <c r="G29" s="3" t="s">
        <v>15</v>
      </c>
      <c r="H29" s="30">
        <v>0</v>
      </c>
      <c r="I29" s="165">
        <f>50-1-0.074</f>
        <v>48.926000000000002</v>
      </c>
      <c r="J29" s="186">
        <f>50+190</f>
        <v>240</v>
      </c>
      <c r="K29" s="30">
        <v>0</v>
      </c>
      <c r="L29" s="30">
        <v>0</v>
      </c>
      <c r="M29" s="121"/>
    </row>
    <row r="30" spans="1:18" ht="124.5" customHeight="1" x14ac:dyDescent="0.25">
      <c r="A30" s="10" t="s">
        <v>45</v>
      </c>
      <c r="B30" s="1" t="s">
        <v>142</v>
      </c>
      <c r="C30" s="28" t="s">
        <v>14</v>
      </c>
      <c r="D30" s="3">
        <v>966</v>
      </c>
      <c r="E30" s="3" t="s">
        <v>15</v>
      </c>
      <c r="F30" s="3" t="s">
        <v>15</v>
      </c>
      <c r="G30" s="3" t="s">
        <v>15</v>
      </c>
      <c r="H30" s="37">
        <v>334.75700000000001</v>
      </c>
      <c r="I30" s="167">
        <v>0</v>
      </c>
      <c r="J30" s="202">
        <v>2000</v>
      </c>
      <c r="K30" s="37">
        <v>0</v>
      </c>
      <c r="L30" s="37">
        <v>0</v>
      </c>
      <c r="M30" s="121"/>
      <c r="N30" s="32"/>
      <c r="O30" s="32"/>
      <c r="P30" s="33"/>
      <c r="Q30" s="33"/>
      <c r="R30" s="33"/>
    </row>
    <row r="31" spans="1:18" ht="131.25" customHeight="1" x14ac:dyDescent="0.25">
      <c r="A31" s="10" t="s">
        <v>143</v>
      </c>
      <c r="B31" s="39" t="s">
        <v>141</v>
      </c>
      <c r="C31" s="28" t="s">
        <v>14</v>
      </c>
      <c r="D31" s="3">
        <v>966</v>
      </c>
      <c r="E31" s="3" t="s">
        <v>15</v>
      </c>
      <c r="F31" s="3" t="s">
        <v>15</v>
      </c>
      <c r="G31" s="3" t="s">
        <v>15</v>
      </c>
      <c r="H31" s="37">
        <v>0</v>
      </c>
      <c r="I31" s="167">
        <v>0</v>
      </c>
      <c r="J31" s="188">
        <v>0</v>
      </c>
      <c r="K31" s="37">
        <v>0</v>
      </c>
      <c r="L31" s="37">
        <v>0</v>
      </c>
      <c r="M31" s="121"/>
      <c r="N31" s="32"/>
      <c r="O31" s="32"/>
      <c r="P31" s="33"/>
      <c r="Q31" s="33"/>
      <c r="R31" s="33"/>
    </row>
    <row r="32" spans="1:18" ht="115.5" customHeight="1" x14ac:dyDescent="0.25">
      <c r="A32" s="10" t="s">
        <v>325</v>
      </c>
      <c r="B32" s="13" t="s">
        <v>140</v>
      </c>
      <c r="C32" s="78" t="s">
        <v>14</v>
      </c>
      <c r="D32" s="3">
        <v>966</v>
      </c>
      <c r="E32" s="3" t="s">
        <v>15</v>
      </c>
      <c r="F32" s="3" t="s">
        <v>15</v>
      </c>
      <c r="G32" s="3" t="s">
        <v>15</v>
      </c>
      <c r="H32" s="37">
        <v>0</v>
      </c>
      <c r="I32" s="167">
        <v>0</v>
      </c>
      <c r="J32" s="188">
        <v>0</v>
      </c>
      <c r="K32" s="37">
        <v>0</v>
      </c>
      <c r="L32" s="37">
        <v>0</v>
      </c>
      <c r="M32" s="121"/>
      <c r="N32" s="32"/>
      <c r="O32" s="32"/>
      <c r="P32" s="33"/>
      <c r="Q32" s="33"/>
      <c r="R32" s="33"/>
    </row>
    <row r="33" spans="1:13" ht="99.75" customHeight="1" x14ac:dyDescent="0.25">
      <c r="A33" s="12" t="s">
        <v>384</v>
      </c>
      <c r="B33" s="142" t="s">
        <v>382</v>
      </c>
      <c r="C33" s="142" t="s">
        <v>14</v>
      </c>
      <c r="D33" s="3">
        <v>966</v>
      </c>
      <c r="E33" s="3" t="s">
        <v>15</v>
      </c>
      <c r="F33" s="3" t="s">
        <v>15</v>
      </c>
      <c r="G33" s="3" t="s">
        <v>15</v>
      </c>
      <c r="H33" s="30">
        <v>0</v>
      </c>
      <c r="I33" s="165">
        <v>0</v>
      </c>
      <c r="J33" s="186">
        <v>48.5</v>
      </c>
      <c r="K33" s="30">
        <v>0</v>
      </c>
      <c r="L33" s="30">
        <v>103</v>
      </c>
      <c r="M33" s="121"/>
    </row>
    <row r="34" spans="1:13" ht="99.75" customHeight="1" x14ac:dyDescent="0.25">
      <c r="A34" s="12" t="s">
        <v>385</v>
      </c>
      <c r="B34" s="142" t="s">
        <v>383</v>
      </c>
      <c r="C34" s="142" t="s">
        <v>14</v>
      </c>
      <c r="D34" s="3">
        <v>966</v>
      </c>
      <c r="E34" s="3" t="s">
        <v>15</v>
      </c>
      <c r="F34" s="3" t="s">
        <v>15</v>
      </c>
      <c r="G34" s="3" t="s">
        <v>15</v>
      </c>
      <c r="H34" s="30">
        <v>0</v>
      </c>
      <c r="I34" s="165">
        <v>0</v>
      </c>
      <c r="J34" s="186">
        <f>54.5+203.37</f>
        <v>257.87</v>
      </c>
      <c r="K34" s="30">
        <v>0</v>
      </c>
      <c r="L34" s="30">
        <v>0</v>
      </c>
      <c r="M34" s="121"/>
    </row>
    <row r="35" spans="1:13" ht="96" customHeight="1" x14ac:dyDescent="0.25">
      <c r="A35" s="2">
        <v>3</v>
      </c>
      <c r="B35" s="2" t="s">
        <v>46</v>
      </c>
      <c r="C35" s="2" t="s">
        <v>14</v>
      </c>
      <c r="D35" s="3">
        <v>966</v>
      </c>
      <c r="E35" s="3" t="s">
        <v>15</v>
      </c>
      <c r="F35" s="3" t="s">
        <v>15</v>
      </c>
      <c r="G35" s="3" t="s">
        <v>15</v>
      </c>
      <c r="H35" s="30">
        <f>H37</f>
        <v>5985</v>
      </c>
      <c r="I35" s="165">
        <f>SUM(I37:I45)</f>
        <v>6150</v>
      </c>
      <c r="J35" s="186">
        <f>SUM(J37:J47)</f>
        <v>7579.5</v>
      </c>
      <c r="K35" s="30">
        <f t="shared" ref="K35:L35" si="1">SUM(K37:K47)</f>
        <v>6555</v>
      </c>
      <c r="L35" s="30">
        <f t="shared" si="1"/>
        <v>6370</v>
      </c>
      <c r="M35" s="121"/>
    </row>
    <row r="36" spans="1:13" ht="15.75" customHeight="1" x14ac:dyDescent="0.25">
      <c r="A36" s="277" t="s">
        <v>17</v>
      </c>
      <c r="B36" s="278"/>
      <c r="C36" s="278"/>
      <c r="D36" s="106"/>
      <c r="E36" s="106"/>
      <c r="F36" s="106"/>
      <c r="G36" s="106"/>
      <c r="H36" s="106"/>
      <c r="I36" s="166"/>
      <c r="J36" s="187"/>
      <c r="K36" s="106"/>
      <c r="L36" s="22"/>
      <c r="M36" s="121"/>
    </row>
    <row r="37" spans="1:13" ht="97.5" customHeight="1" x14ac:dyDescent="0.25">
      <c r="A37" s="10" t="s">
        <v>47</v>
      </c>
      <c r="B37" s="11" t="s">
        <v>19</v>
      </c>
      <c r="C37" s="15" t="s">
        <v>14</v>
      </c>
      <c r="D37" s="3">
        <v>966</v>
      </c>
      <c r="E37" s="3" t="s">
        <v>15</v>
      </c>
      <c r="F37" s="3" t="s">
        <v>15</v>
      </c>
      <c r="G37" s="3" t="s">
        <v>15</v>
      </c>
      <c r="H37" s="37">
        <v>5985</v>
      </c>
      <c r="I37" s="167">
        <f>5985+110</f>
        <v>6095</v>
      </c>
      <c r="J37" s="188">
        <f>6400+30</f>
        <v>6430</v>
      </c>
      <c r="K37" s="37">
        <v>6300</v>
      </c>
      <c r="L37" s="37">
        <v>6300</v>
      </c>
      <c r="M37" s="121"/>
    </row>
    <row r="38" spans="1:13" ht="100.5" customHeight="1" x14ac:dyDescent="0.25">
      <c r="A38" s="12" t="s">
        <v>48</v>
      </c>
      <c r="B38" s="13" t="s">
        <v>21</v>
      </c>
      <c r="C38" s="2" t="s">
        <v>14</v>
      </c>
      <c r="D38" s="3">
        <v>966</v>
      </c>
      <c r="E38" s="3" t="s">
        <v>15</v>
      </c>
      <c r="F38" s="3" t="s">
        <v>15</v>
      </c>
      <c r="G38" s="3" t="s">
        <v>15</v>
      </c>
      <c r="H38" s="30">
        <v>0</v>
      </c>
      <c r="I38" s="165">
        <v>0</v>
      </c>
      <c r="J38" s="186">
        <f>405+604.5</f>
        <v>1009.5</v>
      </c>
      <c r="K38" s="30">
        <v>180</v>
      </c>
      <c r="L38" s="30">
        <v>0</v>
      </c>
      <c r="M38" s="121"/>
    </row>
    <row r="39" spans="1:13" ht="97.5" customHeight="1" x14ac:dyDescent="0.25">
      <c r="A39" s="12" t="s">
        <v>49</v>
      </c>
      <c r="B39" s="2" t="s">
        <v>23</v>
      </c>
      <c r="C39" s="2" t="s">
        <v>14</v>
      </c>
      <c r="D39" s="3">
        <v>966</v>
      </c>
      <c r="E39" s="3" t="s">
        <v>15</v>
      </c>
      <c r="F39" s="3" t="s">
        <v>15</v>
      </c>
      <c r="G39" s="3" t="s">
        <v>15</v>
      </c>
      <c r="H39" s="30">
        <v>0</v>
      </c>
      <c r="I39" s="165">
        <v>0</v>
      </c>
      <c r="J39" s="186">
        <v>0</v>
      </c>
      <c r="K39" s="30">
        <v>0</v>
      </c>
      <c r="L39" s="30">
        <v>0</v>
      </c>
      <c r="M39" s="121"/>
    </row>
    <row r="40" spans="1:13" ht="96.75" customHeight="1" x14ac:dyDescent="0.25">
      <c r="A40" s="12" t="s">
        <v>50</v>
      </c>
      <c r="B40" s="87" t="s">
        <v>25</v>
      </c>
      <c r="C40" s="2" t="s">
        <v>14</v>
      </c>
      <c r="D40" s="3">
        <v>966</v>
      </c>
      <c r="E40" s="3" t="s">
        <v>15</v>
      </c>
      <c r="F40" s="3" t="s">
        <v>15</v>
      </c>
      <c r="G40" s="3" t="s">
        <v>15</v>
      </c>
      <c r="H40" s="30">
        <v>0</v>
      </c>
      <c r="I40" s="165">
        <v>0</v>
      </c>
      <c r="J40" s="186">
        <v>0</v>
      </c>
      <c r="K40" s="30">
        <v>0</v>
      </c>
      <c r="L40" s="30">
        <v>0</v>
      </c>
      <c r="M40" s="121"/>
    </row>
    <row r="41" spans="1:13" ht="162.75" customHeight="1" x14ac:dyDescent="0.25">
      <c r="A41" s="12" t="s">
        <v>51</v>
      </c>
      <c r="B41" s="2" t="s">
        <v>27</v>
      </c>
      <c r="C41" s="2" t="s">
        <v>14</v>
      </c>
      <c r="D41" s="3">
        <v>966</v>
      </c>
      <c r="E41" s="3" t="s">
        <v>15</v>
      </c>
      <c r="F41" s="3" t="s">
        <v>15</v>
      </c>
      <c r="G41" s="3" t="s">
        <v>15</v>
      </c>
      <c r="H41" s="30">
        <v>0</v>
      </c>
      <c r="I41" s="165">
        <f>30-7.8</f>
        <v>22.2</v>
      </c>
      <c r="J41" s="186">
        <v>0</v>
      </c>
      <c r="K41" s="30">
        <v>0</v>
      </c>
      <c r="L41" s="30">
        <v>0</v>
      </c>
      <c r="M41" s="121"/>
    </row>
    <row r="42" spans="1:13" ht="98.25" customHeight="1" x14ac:dyDescent="0.25">
      <c r="A42" s="12" t="s">
        <v>52</v>
      </c>
      <c r="B42" s="2" t="s">
        <v>29</v>
      </c>
      <c r="C42" s="2" t="s">
        <v>14</v>
      </c>
      <c r="D42" s="3">
        <v>966</v>
      </c>
      <c r="E42" s="3" t="s">
        <v>15</v>
      </c>
      <c r="F42" s="3" t="s">
        <v>15</v>
      </c>
      <c r="G42" s="3" t="s">
        <v>15</v>
      </c>
      <c r="H42" s="30">
        <v>0</v>
      </c>
      <c r="I42" s="165">
        <f>15+7.8</f>
        <v>22.8</v>
      </c>
      <c r="J42" s="186">
        <v>0</v>
      </c>
      <c r="K42" s="30">
        <v>15</v>
      </c>
      <c r="L42" s="30">
        <v>0</v>
      </c>
      <c r="M42" s="121"/>
    </row>
    <row r="43" spans="1:13" ht="96.75" customHeight="1" x14ac:dyDescent="0.25">
      <c r="A43" s="12" t="s">
        <v>53</v>
      </c>
      <c r="B43" s="87" t="s">
        <v>69</v>
      </c>
      <c r="C43" s="2" t="s">
        <v>14</v>
      </c>
      <c r="D43" s="3">
        <v>966</v>
      </c>
      <c r="E43" s="3" t="s">
        <v>15</v>
      </c>
      <c r="F43" s="3" t="s">
        <v>15</v>
      </c>
      <c r="G43" s="3" t="s">
        <v>15</v>
      </c>
      <c r="H43" s="30">
        <v>0</v>
      </c>
      <c r="I43" s="165">
        <v>0</v>
      </c>
      <c r="J43" s="186">
        <v>0</v>
      </c>
      <c r="K43" s="30">
        <v>0</v>
      </c>
      <c r="L43" s="30">
        <v>0</v>
      </c>
      <c r="M43" s="121"/>
    </row>
    <row r="44" spans="1:13" ht="111.75" customHeight="1" x14ac:dyDescent="0.25">
      <c r="A44" s="12" t="s">
        <v>54</v>
      </c>
      <c r="B44" s="87" t="s">
        <v>32</v>
      </c>
      <c r="C44" s="2" t="s">
        <v>14</v>
      </c>
      <c r="D44" s="3">
        <v>966</v>
      </c>
      <c r="E44" s="3" t="s">
        <v>15</v>
      </c>
      <c r="F44" s="3" t="s">
        <v>15</v>
      </c>
      <c r="G44" s="3" t="s">
        <v>15</v>
      </c>
      <c r="H44" s="30">
        <v>0</v>
      </c>
      <c r="I44" s="165">
        <v>0</v>
      </c>
      <c r="J44" s="186">
        <v>0</v>
      </c>
      <c r="K44" s="30">
        <v>0</v>
      </c>
      <c r="L44" s="30">
        <v>0</v>
      </c>
      <c r="M44" s="121"/>
    </row>
    <row r="45" spans="1:13" ht="99" customHeight="1" x14ac:dyDescent="0.25">
      <c r="A45" s="12" t="s">
        <v>55</v>
      </c>
      <c r="B45" s="2" t="s">
        <v>34</v>
      </c>
      <c r="C45" s="2" t="s">
        <v>14</v>
      </c>
      <c r="D45" s="3">
        <v>966</v>
      </c>
      <c r="E45" s="3" t="s">
        <v>15</v>
      </c>
      <c r="F45" s="3" t="s">
        <v>15</v>
      </c>
      <c r="G45" s="3" t="s">
        <v>15</v>
      </c>
      <c r="H45" s="30">
        <v>0</v>
      </c>
      <c r="I45" s="165">
        <v>10</v>
      </c>
      <c r="J45" s="186">
        <f>110</f>
        <v>110</v>
      </c>
      <c r="K45" s="30">
        <v>10</v>
      </c>
      <c r="L45" s="30">
        <v>0</v>
      </c>
      <c r="M45" s="121"/>
    </row>
    <row r="46" spans="1:13" ht="99.75" customHeight="1" x14ac:dyDescent="0.25">
      <c r="A46" s="12" t="s">
        <v>386</v>
      </c>
      <c r="B46" s="149" t="s">
        <v>382</v>
      </c>
      <c r="C46" s="149" t="s">
        <v>14</v>
      </c>
      <c r="D46" s="3">
        <v>966</v>
      </c>
      <c r="E46" s="3" t="s">
        <v>15</v>
      </c>
      <c r="F46" s="3" t="s">
        <v>15</v>
      </c>
      <c r="G46" s="3" t="s">
        <v>15</v>
      </c>
      <c r="H46" s="30">
        <v>0</v>
      </c>
      <c r="I46" s="165">
        <v>0</v>
      </c>
      <c r="J46" s="186">
        <v>30</v>
      </c>
      <c r="K46" s="30">
        <v>50</v>
      </c>
      <c r="L46" s="30">
        <v>70</v>
      </c>
      <c r="M46" s="121"/>
    </row>
    <row r="47" spans="1:13" ht="99.75" customHeight="1" x14ac:dyDescent="0.25">
      <c r="A47" s="12" t="s">
        <v>387</v>
      </c>
      <c r="B47" s="149" t="s">
        <v>383</v>
      </c>
      <c r="C47" s="149" t="s">
        <v>14</v>
      </c>
      <c r="D47" s="3">
        <v>966</v>
      </c>
      <c r="E47" s="3" t="s">
        <v>15</v>
      </c>
      <c r="F47" s="3" t="s">
        <v>15</v>
      </c>
      <c r="G47" s="3" t="s">
        <v>15</v>
      </c>
      <c r="H47" s="30">
        <v>0</v>
      </c>
      <c r="I47" s="165">
        <v>0</v>
      </c>
      <c r="J47" s="186">
        <v>0</v>
      </c>
      <c r="K47" s="30">
        <v>0</v>
      </c>
      <c r="L47" s="30">
        <v>0</v>
      </c>
      <c r="M47" s="121"/>
    </row>
    <row r="48" spans="1:13" ht="96.75" customHeight="1" x14ac:dyDescent="0.25">
      <c r="A48" s="2">
        <v>4</v>
      </c>
      <c r="B48" s="2" t="s">
        <v>56</v>
      </c>
      <c r="C48" s="2" t="s">
        <v>14</v>
      </c>
      <c r="D48" s="3">
        <v>966</v>
      </c>
      <c r="E48" s="3" t="s">
        <v>15</v>
      </c>
      <c r="F48" s="3" t="s">
        <v>15</v>
      </c>
      <c r="G48" s="3" t="s">
        <v>15</v>
      </c>
      <c r="H48" s="30">
        <f>SUM(H50:H58)</f>
        <v>13910.923000000001</v>
      </c>
      <c r="I48" s="165">
        <f>SUM(I50:I58)</f>
        <v>14819</v>
      </c>
      <c r="J48" s="186">
        <f>SUM(J50:J60)</f>
        <v>17679.599999999999</v>
      </c>
      <c r="K48" s="30">
        <f t="shared" ref="K48:L48" si="2">SUM(K50:K60)</f>
        <v>16136</v>
      </c>
      <c r="L48" s="30">
        <f t="shared" si="2"/>
        <v>15996</v>
      </c>
      <c r="M48" s="121"/>
    </row>
    <row r="49" spans="1:18" ht="15.75" customHeight="1" x14ac:dyDescent="0.25">
      <c r="A49" s="98" t="s">
        <v>17</v>
      </c>
      <c r="B49" s="106"/>
      <c r="C49" s="106"/>
      <c r="D49" s="106"/>
      <c r="E49" s="106"/>
      <c r="F49" s="106"/>
      <c r="G49" s="106"/>
      <c r="H49" s="106"/>
      <c r="I49" s="166"/>
      <c r="J49" s="187"/>
      <c r="K49" s="106"/>
      <c r="L49" s="22"/>
      <c r="M49" s="121"/>
    </row>
    <row r="50" spans="1:18" ht="98.25" customHeight="1" x14ac:dyDescent="0.25">
      <c r="A50" s="10" t="s">
        <v>57</v>
      </c>
      <c r="B50" s="11" t="s">
        <v>19</v>
      </c>
      <c r="C50" s="15" t="s">
        <v>14</v>
      </c>
      <c r="D50" s="3">
        <v>966</v>
      </c>
      <c r="E50" s="3" t="s">
        <v>15</v>
      </c>
      <c r="F50" s="3" t="s">
        <v>15</v>
      </c>
      <c r="G50" s="3" t="s">
        <v>15</v>
      </c>
      <c r="H50" s="37">
        <v>13910.923000000001</v>
      </c>
      <c r="I50" s="167">
        <f>13000+975+345</f>
        <v>14320</v>
      </c>
      <c r="J50" s="188">
        <f>16166+53</f>
        <v>16219</v>
      </c>
      <c r="K50" s="37">
        <v>16136</v>
      </c>
      <c r="L50" s="37">
        <v>15996</v>
      </c>
      <c r="M50" s="121"/>
    </row>
    <row r="51" spans="1:18" ht="97.5" customHeight="1" x14ac:dyDescent="0.25">
      <c r="A51" s="12" t="s">
        <v>58</v>
      </c>
      <c r="B51" s="13" t="s">
        <v>21</v>
      </c>
      <c r="C51" s="2" t="s">
        <v>14</v>
      </c>
      <c r="D51" s="3">
        <v>966</v>
      </c>
      <c r="E51" s="3" t="s">
        <v>15</v>
      </c>
      <c r="F51" s="3" t="s">
        <v>15</v>
      </c>
      <c r="G51" s="3" t="s">
        <v>15</v>
      </c>
      <c r="H51" s="30">
        <v>0</v>
      </c>
      <c r="I51" s="165">
        <v>200</v>
      </c>
      <c r="J51" s="186">
        <f>1315.6</f>
        <v>1315.6</v>
      </c>
      <c r="K51" s="30">
        <v>0</v>
      </c>
      <c r="L51" s="30">
        <v>0</v>
      </c>
      <c r="M51" s="121"/>
    </row>
    <row r="52" spans="1:18" ht="99" customHeight="1" x14ac:dyDescent="0.25">
      <c r="A52" s="12" t="s">
        <v>59</v>
      </c>
      <c r="B52" s="29" t="s">
        <v>225</v>
      </c>
      <c r="C52" s="2" t="s">
        <v>14</v>
      </c>
      <c r="D52" s="3">
        <v>966</v>
      </c>
      <c r="E52" s="3" t="s">
        <v>15</v>
      </c>
      <c r="F52" s="3" t="s">
        <v>15</v>
      </c>
      <c r="G52" s="3" t="s">
        <v>15</v>
      </c>
      <c r="H52" s="30">
        <v>0</v>
      </c>
      <c r="I52" s="165">
        <v>0</v>
      </c>
      <c r="J52" s="186">
        <v>0</v>
      </c>
      <c r="K52" s="30">
        <v>0</v>
      </c>
      <c r="L52" s="30">
        <v>0</v>
      </c>
      <c r="M52" s="121"/>
    </row>
    <row r="53" spans="1:18" ht="99.75" customHeight="1" x14ac:dyDescent="0.25">
      <c r="A53" s="12" t="s">
        <v>60</v>
      </c>
      <c r="B53" s="29" t="s">
        <v>226</v>
      </c>
      <c r="C53" s="2" t="s">
        <v>14</v>
      </c>
      <c r="D53" s="3">
        <v>966</v>
      </c>
      <c r="E53" s="3" t="s">
        <v>15</v>
      </c>
      <c r="F53" s="3" t="s">
        <v>15</v>
      </c>
      <c r="G53" s="3" t="s">
        <v>15</v>
      </c>
      <c r="H53" s="30">
        <v>0</v>
      </c>
      <c r="I53" s="165">
        <v>0</v>
      </c>
      <c r="J53" s="186">
        <v>0</v>
      </c>
      <c r="K53" s="30">
        <v>0</v>
      </c>
      <c r="L53" s="30">
        <v>0</v>
      </c>
      <c r="M53" s="121"/>
    </row>
    <row r="54" spans="1:18" ht="162" customHeight="1" x14ac:dyDescent="0.25">
      <c r="A54" s="12" t="s">
        <v>61</v>
      </c>
      <c r="B54" s="29" t="s">
        <v>27</v>
      </c>
      <c r="C54" s="2" t="s">
        <v>14</v>
      </c>
      <c r="D54" s="3">
        <v>966</v>
      </c>
      <c r="E54" s="3" t="s">
        <v>15</v>
      </c>
      <c r="F54" s="3" t="s">
        <v>15</v>
      </c>
      <c r="G54" s="3" t="s">
        <v>15</v>
      </c>
      <c r="H54" s="30">
        <v>0</v>
      </c>
      <c r="I54" s="165">
        <f>170+5.1</f>
        <v>175.1</v>
      </c>
      <c r="J54" s="186">
        <v>0</v>
      </c>
      <c r="K54" s="30">
        <v>0</v>
      </c>
      <c r="L54" s="30">
        <v>0</v>
      </c>
      <c r="M54" s="121"/>
    </row>
    <row r="55" spans="1:18" ht="96.75" customHeight="1" x14ac:dyDescent="0.25">
      <c r="A55" s="12" t="s">
        <v>62</v>
      </c>
      <c r="B55" s="29" t="s">
        <v>227</v>
      </c>
      <c r="C55" s="2" t="s">
        <v>14</v>
      </c>
      <c r="D55" s="3">
        <v>966</v>
      </c>
      <c r="E55" s="3" t="s">
        <v>15</v>
      </c>
      <c r="F55" s="3" t="s">
        <v>15</v>
      </c>
      <c r="G55" s="3" t="s">
        <v>15</v>
      </c>
      <c r="H55" s="30">
        <v>0</v>
      </c>
      <c r="I55" s="165">
        <v>9</v>
      </c>
      <c r="J55" s="186">
        <v>0</v>
      </c>
      <c r="K55" s="30">
        <v>0</v>
      </c>
      <c r="L55" s="30">
        <v>0</v>
      </c>
      <c r="M55" s="121"/>
    </row>
    <row r="56" spans="1:18" ht="96" customHeight="1" x14ac:dyDescent="0.25">
      <c r="A56" s="12" t="s">
        <v>63</v>
      </c>
      <c r="B56" s="29" t="s">
        <v>228</v>
      </c>
      <c r="C56" s="2" t="s">
        <v>14</v>
      </c>
      <c r="D56" s="3">
        <v>966</v>
      </c>
      <c r="E56" s="3" t="s">
        <v>15</v>
      </c>
      <c r="F56" s="3" t="s">
        <v>15</v>
      </c>
      <c r="G56" s="3" t="s">
        <v>15</v>
      </c>
      <c r="H56" s="30">
        <v>0</v>
      </c>
      <c r="I56" s="165">
        <v>100</v>
      </c>
      <c r="J56" s="186">
        <v>0</v>
      </c>
      <c r="K56" s="30">
        <v>0</v>
      </c>
      <c r="L56" s="30">
        <v>0</v>
      </c>
      <c r="M56" s="121"/>
    </row>
    <row r="57" spans="1:18" ht="113.25" customHeight="1" x14ac:dyDescent="0.25">
      <c r="A57" s="12" t="s">
        <v>64</v>
      </c>
      <c r="B57" s="29" t="s">
        <v>32</v>
      </c>
      <c r="C57" s="2" t="s">
        <v>14</v>
      </c>
      <c r="D57" s="3">
        <v>966</v>
      </c>
      <c r="E57" s="3" t="s">
        <v>15</v>
      </c>
      <c r="F57" s="3" t="s">
        <v>15</v>
      </c>
      <c r="G57" s="3" t="s">
        <v>15</v>
      </c>
      <c r="H57" s="30">
        <v>0</v>
      </c>
      <c r="I57" s="165">
        <v>0</v>
      </c>
      <c r="J57" s="186">
        <v>0</v>
      </c>
      <c r="K57" s="30">
        <v>0</v>
      </c>
      <c r="L57" s="30">
        <v>0</v>
      </c>
      <c r="M57" s="121"/>
    </row>
    <row r="58" spans="1:18" ht="96" customHeight="1" x14ac:dyDescent="0.25">
      <c r="A58" s="12" t="s">
        <v>65</v>
      </c>
      <c r="B58" s="29" t="s">
        <v>34</v>
      </c>
      <c r="C58" s="2" t="s">
        <v>14</v>
      </c>
      <c r="D58" s="3">
        <v>966</v>
      </c>
      <c r="E58" s="3" t="s">
        <v>15</v>
      </c>
      <c r="F58" s="3" t="s">
        <v>15</v>
      </c>
      <c r="G58" s="3" t="s">
        <v>15</v>
      </c>
      <c r="H58" s="30">
        <v>0</v>
      </c>
      <c r="I58" s="165">
        <f>20-5.1</f>
        <v>14.9</v>
      </c>
      <c r="J58" s="186">
        <f>45</f>
        <v>45</v>
      </c>
      <c r="K58" s="30">
        <v>0</v>
      </c>
      <c r="L58" s="30">
        <v>0</v>
      </c>
      <c r="M58" s="121"/>
    </row>
    <row r="59" spans="1:18" ht="99.75" customHeight="1" x14ac:dyDescent="0.25">
      <c r="A59" s="12" t="s">
        <v>388</v>
      </c>
      <c r="B59" s="149" t="s">
        <v>382</v>
      </c>
      <c r="C59" s="149" t="s">
        <v>14</v>
      </c>
      <c r="D59" s="3">
        <v>966</v>
      </c>
      <c r="E59" s="3" t="s">
        <v>15</v>
      </c>
      <c r="F59" s="3" t="s">
        <v>15</v>
      </c>
      <c r="G59" s="3" t="s">
        <v>15</v>
      </c>
      <c r="H59" s="30">
        <v>0</v>
      </c>
      <c r="I59" s="165">
        <v>0</v>
      </c>
      <c r="J59" s="186">
        <f>100</f>
        <v>100</v>
      </c>
      <c r="K59" s="30">
        <v>0</v>
      </c>
      <c r="L59" s="30">
        <v>0</v>
      </c>
      <c r="M59" s="121"/>
    </row>
    <row r="60" spans="1:18" ht="99.75" customHeight="1" x14ac:dyDescent="0.25">
      <c r="A60" s="12" t="s">
        <v>389</v>
      </c>
      <c r="B60" s="149" t="s">
        <v>383</v>
      </c>
      <c r="C60" s="149" t="s">
        <v>14</v>
      </c>
      <c r="D60" s="3">
        <v>966</v>
      </c>
      <c r="E60" s="3" t="s">
        <v>15</v>
      </c>
      <c r="F60" s="3" t="s">
        <v>15</v>
      </c>
      <c r="G60" s="3" t="s">
        <v>15</v>
      </c>
      <c r="H60" s="30">
        <v>0</v>
      </c>
      <c r="I60" s="165">
        <v>0</v>
      </c>
      <c r="J60" s="186">
        <v>0</v>
      </c>
      <c r="K60" s="30">
        <v>0</v>
      </c>
      <c r="L60" s="30">
        <v>0</v>
      </c>
      <c r="M60" s="121"/>
    </row>
    <row r="61" spans="1:18" ht="16.5" customHeight="1" x14ac:dyDescent="0.25">
      <c r="A61" s="277" t="s">
        <v>106</v>
      </c>
      <c r="B61" s="278"/>
      <c r="C61" s="278"/>
      <c r="D61" s="106"/>
      <c r="E61" s="106"/>
      <c r="F61" s="106"/>
      <c r="G61" s="106"/>
      <c r="H61" s="106"/>
      <c r="I61" s="166"/>
      <c r="J61" s="187"/>
      <c r="K61" s="106"/>
      <c r="L61" s="22"/>
      <c r="M61" s="121"/>
    </row>
    <row r="62" spans="1:18" ht="99" customHeight="1" x14ac:dyDescent="0.25">
      <c r="A62" s="16" t="s">
        <v>66</v>
      </c>
      <c r="B62" s="13" t="s">
        <v>67</v>
      </c>
      <c r="C62" s="2" t="s">
        <v>14</v>
      </c>
      <c r="D62" s="3">
        <v>966</v>
      </c>
      <c r="E62" s="3" t="s">
        <v>15</v>
      </c>
      <c r="F62" s="3" t="s">
        <v>15</v>
      </c>
      <c r="G62" s="3" t="s">
        <v>15</v>
      </c>
      <c r="H62" s="30">
        <v>0</v>
      </c>
      <c r="I62" s="165">
        <f>400-31.63</f>
        <v>368.37</v>
      </c>
      <c r="J62" s="186">
        <v>450</v>
      </c>
      <c r="K62" s="30">
        <v>450</v>
      </c>
      <c r="L62" s="30">
        <v>450</v>
      </c>
      <c r="M62" s="121"/>
    </row>
    <row r="63" spans="1:18" ht="98.25" customHeight="1" x14ac:dyDescent="0.25">
      <c r="A63" s="27" t="s">
        <v>136</v>
      </c>
      <c r="B63" s="13" t="s">
        <v>21</v>
      </c>
      <c r="C63" s="28" t="s">
        <v>14</v>
      </c>
      <c r="D63" s="3">
        <v>966</v>
      </c>
      <c r="E63" s="3" t="s">
        <v>15</v>
      </c>
      <c r="F63" s="3" t="s">
        <v>15</v>
      </c>
      <c r="G63" s="3" t="s">
        <v>15</v>
      </c>
      <c r="H63" s="30">
        <v>626.85</v>
      </c>
      <c r="I63" s="165">
        <v>0</v>
      </c>
      <c r="J63" s="186">
        <v>0</v>
      </c>
      <c r="K63" s="30">
        <v>0</v>
      </c>
      <c r="L63" s="30">
        <v>0</v>
      </c>
      <c r="M63" s="121"/>
      <c r="N63" s="31"/>
      <c r="O63" s="32"/>
      <c r="P63" s="33"/>
      <c r="Q63" s="33"/>
      <c r="R63" s="33"/>
    </row>
    <row r="64" spans="1:18" ht="114.75" customHeight="1" x14ac:dyDescent="0.25">
      <c r="A64" s="38" t="s">
        <v>321</v>
      </c>
      <c r="B64" s="28" t="s">
        <v>25</v>
      </c>
      <c r="C64" s="28" t="s">
        <v>14</v>
      </c>
      <c r="D64" s="3">
        <v>966</v>
      </c>
      <c r="E64" s="3" t="s">
        <v>15</v>
      </c>
      <c r="F64" s="3" t="s">
        <v>15</v>
      </c>
      <c r="G64" s="3" t="s">
        <v>15</v>
      </c>
      <c r="H64" s="30">
        <v>390</v>
      </c>
      <c r="I64" s="165">
        <v>0</v>
      </c>
      <c r="J64" s="186">
        <v>0</v>
      </c>
      <c r="K64" s="30">
        <v>0</v>
      </c>
      <c r="L64" s="30">
        <v>0</v>
      </c>
      <c r="M64" s="121"/>
      <c r="N64" s="34"/>
      <c r="O64" s="32"/>
      <c r="P64" s="33"/>
      <c r="Q64" s="33"/>
      <c r="R64" s="33"/>
    </row>
    <row r="65" spans="1:18" ht="98.25" customHeight="1" x14ac:dyDescent="0.25">
      <c r="A65" s="38" t="s">
        <v>322</v>
      </c>
      <c r="B65" s="28" t="s">
        <v>29</v>
      </c>
      <c r="C65" s="28" t="s">
        <v>14</v>
      </c>
      <c r="D65" s="3">
        <v>966</v>
      </c>
      <c r="E65" s="3" t="s">
        <v>15</v>
      </c>
      <c r="F65" s="3" t="s">
        <v>15</v>
      </c>
      <c r="G65" s="3" t="s">
        <v>15</v>
      </c>
      <c r="H65" s="30">
        <v>219.102</v>
      </c>
      <c r="I65" s="165">
        <v>0</v>
      </c>
      <c r="J65" s="186">
        <v>0</v>
      </c>
      <c r="K65" s="30">
        <v>0</v>
      </c>
      <c r="L65" s="30">
        <v>0</v>
      </c>
      <c r="M65" s="121"/>
      <c r="N65" s="31"/>
      <c r="O65" s="32"/>
      <c r="P65" s="33"/>
      <c r="Q65" s="33"/>
      <c r="R65" s="33"/>
    </row>
    <row r="66" spans="1:18" ht="119.25" customHeight="1" x14ac:dyDescent="0.25">
      <c r="A66" s="38" t="s">
        <v>137</v>
      </c>
      <c r="B66" s="28" t="s">
        <v>69</v>
      </c>
      <c r="C66" s="28" t="s">
        <v>14</v>
      </c>
      <c r="D66" s="3">
        <v>966</v>
      </c>
      <c r="E66" s="3" t="s">
        <v>15</v>
      </c>
      <c r="F66" s="3" t="s">
        <v>15</v>
      </c>
      <c r="G66" s="3" t="s">
        <v>15</v>
      </c>
      <c r="H66" s="30">
        <v>1406.09</v>
      </c>
      <c r="I66" s="165">
        <v>0</v>
      </c>
      <c r="J66" s="186">
        <v>0</v>
      </c>
      <c r="K66" s="30">
        <v>0</v>
      </c>
      <c r="L66" s="30">
        <v>0</v>
      </c>
      <c r="M66" s="121"/>
      <c r="N66" s="31"/>
      <c r="O66" s="35"/>
      <c r="P66" s="36"/>
      <c r="Q66" s="33"/>
      <c r="R66" s="33"/>
    </row>
    <row r="67" spans="1:18" ht="96.75" customHeight="1" x14ac:dyDescent="0.25">
      <c r="A67" s="38" t="s">
        <v>323</v>
      </c>
      <c r="B67" s="28" t="s">
        <v>34</v>
      </c>
      <c r="C67" s="28" t="s">
        <v>14</v>
      </c>
      <c r="D67" s="3">
        <v>966</v>
      </c>
      <c r="E67" s="3" t="s">
        <v>15</v>
      </c>
      <c r="F67" s="3" t="s">
        <v>15</v>
      </c>
      <c r="G67" s="3" t="s">
        <v>15</v>
      </c>
      <c r="H67" s="30">
        <v>1135.1300000000001</v>
      </c>
      <c r="I67" s="165">
        <v>0</v>
      </c>
      <c r="J67" s="186">
        <v>0</v>
      </c>
      <c r="K67" s="30">
        <v>0</v>
      </c>
      <c r="L67" s="30">
        <v>0</v>
      </c>
      <c r="M67" s="121"/>
      <c r="N67" s="31"/>
      <c r="O67" s="32"/>
      <c r="P67" s="33"/>
      <c r="Q67" s="33"/>
      <c r="R67" s="33"/>
    </row>
    <row r="68" spans="1:18" ht="96.75" customHeight="1" x14ac:dyDescent="0.25">
      <c r="A68" s="38" t="s">
        <v>138</v>
      </c>
      <c r="B68" s="28" t="s">
        <v>140</v>
      </c>
      <c r="C68" s="28" t="s">
        <v>14</v>
      </c>
      <c r="D68" s="3">
        <v>966</v>
      </c>
      <c r="E68" s="3" t="s">
        <v>15</v>
      </c>
      <c r="F68" s="3" t="s">
        <v>15</v>
      </c>
      <c r="G68" s="3" t="s">
        <v>15</v>
      </c>
      <c r="H68" s="30">
        <v>0</v>
      </c>
      <c r="I68" s="165">
        <v>0</v>
      </c>
      <c r="J68" s="186">
        <v>0</v>
      </c>
      <c r="K68" s="30">
        <v>0</v>
      </c>
      <c r="L68" s="30">
        <v>0</v>
      </c>
      <c r="M68" s="121"/>
      <c r="N68" s="31"/>
      <c r="O68" s="32"/>
      <c r="P68" s="33"/>
      <c r="Q68" s="33"/>
      <c r="R68" s="33"/>
    </row>
    <row r="69" spans="1:18" ht="205.5" customHeight="1" x14ac:dyDescent="0.25">
      <c r="A69" s="39" t="s">
        <v>139</v>
      </c>
      <c r="B69" s="2" t="s">
        <v>68</v>
      </c>
      <c r="C69" s="2" t="s">
        <v>14</v>
      </c>
      <c r="D69" s="3">
        <v>966</v>
      </c>
      <c r="E69" s="3" t="s">
        <v>15</v>
      </c>
      <c r="F69" s="3" t="s">
        <v>15</v>
      </c>
      <c r="G69" s="3" t="s">
        <v>15</v>
      </c>
      <c r="H69" s="30">
        <v>6937</v>
      </c>
      <c r="I69" s="165">
        <f>7916+100+359+100+18+31.63</f>
        <v>8524.6299999999992</v>
      </c>
      <c r="J69" s="186">
        <f>8409+600</f>
        <v>9009</v>
      </c>
      <c r="K69" s="30">
        <v>8409</v>
      </c>
      <c r="L69" s="30">
        <v>8409</v>
      </c>
      <c r="M69" s="121"/>
    </row>
    <row r="70" spans="1:18" ht="16.5" x14ac:dyDescent="0.25">
      <c r="A70" s="17"/>
      <c r="B70" s="17"/>
      <c r="C70" s="17"/>
      <c r="D70" s="18"/>
      <c r="E70" s="18"/>
      <c r="F70" s="18"/>
      <c r="G70" s="18"/>
      <c r="H70" s="18"/>
      <c r="I70" s="168"/>
      <c r="J70" s="189"/>
      <c r="K70" s="18"/>
      <c r="L70" s="19"/>
    </row>
    <row r="71" spans="1:18" ht="16.5" x14ac:dyDescent="0.25">
      <c r="A71" s="275"/>
      <c r="B71" s="275"/>
      <c r="C71" s="275"/>
      <c r="D71" s="18"/>
      <c r="E71" s="18"/>
      <c r="F71" s="18"/>
      <c r="G71" s="18"/>
      <c r="H71" s="18"/>
      <c r="I71" s="168"/>
      <c r="J71" s="189"/>
      <c r="K71" s="18"/>
      <c r="L71" s="18"/>
    </row>
    <row r="72" spans="1:18" ht="16.5" x14ac:dyDescent="0.25">
      <c r="A72" s="275"/>
      <c r="B72" s="275"/>
      <c r="C72" s="275"/>
      <c r="D72" s="18"/>
      <c r="E72" s="18"/>
      <c r="F72" s="18"/>
      <c r="G72" s="18"/>
      <c r="H72" s="18"/>
      <c r="I72" s="168"/>
      <c r="J72" s="189"/>
      <c r="K72" s="18"/>
    </row>
    <row r="73" spans="1:18" ht="16.5" x14ac:dyDescent="0.25">
      <c r="A73" s="275"/>
      <c r="B73" s="275"/>
      <c r="C73" s="275"/>
      <c r="D73" s="18"/>
      <c r="E73" s="18"/>
      <c r="F73" s="18"/>
      <c r="G73" s="18"/>
      <c r="H73" s="18"/>
      <c r="I73" s="168"/>
      <c r="J73" s="189"/>
      <c r="K73" s="276"/>
      <c r="L73" s="276"/>
    </row>
    <row r="74" spans="1:18" ht="16.5" x14ac:dyDescent="0.25">
      <c r="A74" s="18"/>
      <c r="B74" s="18"/>
      <c r="C74" s="18"/>
      <c r="D74" s="18"/>
      <c r="E74" s="18"/>
      <c r="F74" s="18"/>
      <c r="G74" s="18"/>
      <c r="H74" s="18"/>
      <c r="I74" s="168"/>
      <c r="J74" s="189"/>
    </row>
    <row r="75" spans="1:18" ht="16.5" x14ac:dyDescent="0.25">
      <c r="A75" s="18"/>
      <c r="B75" s="18"/>
      <c r="C75" s="18"/>
    </row>
  </sheetData>
  <mergeCells count="10">
    <mergeCell ref="I1:L1"/>
    <mergeCell ref="A2:L2"/>
    <mergeCell ref="A36:C36"/>
    <mergeCell ref="A20:C20"/>
    <mergeCell ref="A7:C7"/>
    <mergeCell ref="A71:C71"/>
    <mergeCell ref="A72:C72"/>
    <mergeCell ref="A73:C73"/>
    <mergeCell ref="K73:L73"/>
    <mergeCell ref="A61:C61"/>
  </mergeCells>
  <pageMargins left="0.31496062992125984" right="0.31496062992125984" top="0.35433070866141736" bottom="0.15748031496062992" header="0.11811023622047245" footer="0.11811023622047245"/>
  <pageSetup paperSize="9" scale="70" firstPageNumber="34" orientation="portrait" useFirstPageNumber="1" verticalDpi="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7"/>
  <sheetViews>
    <sheetView view="pageLayout" topLeftCell="A286" workbookViewId="0">
      <selection activeCell="F7" sqref="F7"/>
    </sheetView>
  </sheetViews>
  <sheetFormatPr defaultRowHeight="15" x14ac:dyDescent="0.25"/>
  <cols>
    <col min="1" max="1" width="7.140625" customWidth="1"/>
    <col min="2" max="2" width="23.7109375" customWidth="1"/>
    <col min="3" max="3" width="37.42578125" customWidth="1"/>
    <col min="4" max="4" width="14.28515625" customWidth="1"/>
    <col min="5" max="5" width="15.7109375" customWidth="1"/>
    <col min="6" max="6" width="14.5703125" style="190" customWidth="1"/>
    <col min="7" max="7" width="14.42578125" customWidth="1"/>
    <col min="8" max="8" width="15.5703125" customWidth="1"/>
    <col min="9" max="9" width="10.5703125" bestFit="1" customWidth="1"/>
    <col min="10" max="10" width="10.7109375" bestFit="1" customWidth="1"/>
  </cols>
  <sheetData>
    <row r="2" spans="1:12" ht="76.5" customHeight="1" x14ac:dyDescent="0.25">
      <c r="A2" s="26"/>
      <c r="B2" s="26"/>
      <c r="C2" s="26"/>
      <c r="D2" s="26"/>
      <c r="E2" s="26"/>
      <c r="F2" s="296" t="s">
        <v>133</v>
      </c>
      <c r="G2" s="296"/>
      <c r="H2" s="296"/>
      <c r="I2" s="26"/>
      <c r="J2" s="26"/>
      <c r="K2" s="26"/>
      <c r="L2" s="26"/>
    </row>
    <row r="3" spans="1:12" ht="85.5" customHeight="1" x14ac:dyDescent="0.25">
      <c r="A3" s="280" t="s">
        <v>134</v>
      </c>
      <c r="B3" s="280"/>
      <c r="C3" s="280"/>
      <c r="D3" s="280"/>
      <c r="E3" s="280"/>
      <c r="F3" s="280"/>
      <c r="G3" s="280"/>
      <c r="H3" s="280"/>
      <c r="I3" s="26"/>
      <c r="J3" s="26"/>
      <c r="K3" s="26"/>
      <c r="L3" s="26"/>
    </row>
    <row r="4" spans="1:12" ht="15.75" x14ac:dyDescent="0.25">
      <c r="A4" s="289" t="s">
        <v>1</v>
      </c>
      <c r="B4" s="289" t="s">
        <v>70</v>
      </c>
      <c r="C4" s="289" t="s">
        <v>71</v>
      </c>
      <c r="D4" s="289" t="s">
        <v>72</v>
      </c>
      <c r="E4" s="289"/>
      <c r="F4" s="289"/>
      <c r="G4" s="289"/>
      <c r="H4" s="289"/>
    </row>
    <row r="5" spans="1:12" ht="63" x14ac:dyDescent="0.25">
      <c r="A5" s="289"/>
      <c r="B5" s="289"/>
      <c r="C5" s="289"/>
      <c r="D5" s="4" t="s">
        <v>73</v>
      </c>
      <c r="E5" s="4" t="s">
        <v>74</v>
      </c>
      <c r="F5" s="196" t="s">
        <v>10</v>
      </c>
      <c r="G5" s="4" t="s">
        <v>11</v>
      </c>
      <c r="H5" s="4" t="s">
        <v>75</v>
      </c>
    </row>
    <row r="6" spans="1:12" ht="15.7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196">
        <v>6</v>
      </c>
      <c r="G6" s="4">
        <v>7</v>
      </c>
      <c r="H6" s="4">
        <v>8</v>
      </c>
    </row>
    <row r="7" spans="1:12" ht="15.75" x14ac:dyDescent="0.25">
      <c r="A7" s="290">
        <v>1</v>
      </c>
      <c r="B7" s="290" t="s">
        <v>13</v>
      </c>
      <c r="C7" s="1" t="s">
        <v>76</v>
      </c>
      <c r="D7" s="88">
        <f t="shared" ref="D7:H13" si="0">D14+D98+D203+D287+D372+D379+D386+D393+D400+D407+D414+D421</f>
        <v>98324.167000000001</v>
      </c>
      <c r="E7" s="152">
        <f t="shared" si="0"/>
        <v>100739.04103999998</v>
      </c>
      <c r="F7" s="197">
        <f t="shared" si="0"/>
        <v>114319.44</v>
      </c>
      <c r="G7" s="152">
        <f t="shared" si="0"/>
        <v>103636.23000000001</v>
      </c>
      <c r="H7" s="152">
        <f t="shared" si="0"/>
        <v>102480.18</v>
      </c>
    </row>
    <row r="8" spans="1:12" ht="47.25" x14ac:dyDescent="0.25">
      <c r="A8" s="290"/>
      <c r="B8" s="290"/>
      <c r="C8" s="2" t="s">
        <v>77</v>
      </c>
      <c r="D8" s="88">
        <f t="shared" si="0"/>
        <v>77.86</v>
      </c>
      <c r="E8" s="152">
        <f t="shared" si="0"/>
        <v>13.3</v>
      </c>
      <c r="F8" s="197">
        <f t="shared" si="0"/>
        <v>0</v>
      </c>
      <c r="G8" s="152">
        <f t="shared" si="0"/>
        <v>0</v>
      </c>
      <c r="H8" s="152">
        <f t="shared" si="0"/>
        <v>0</v>
      </c>
    </row>
    <row r="9" spans="1:12" ht="33.75" customHeight="1" x14ac:dyDescent="0.25">
      <c r="A9" s="290"/>
      <c r="B9" s="290"/>
      <c r="C9" s="2" t="s">
        <v>78</v>
      </c>
      <c r="D9" s="88">
        <f t="shared" si="0"/>
        <v>0</v>
      </c>
      <c r="E9" s="152">
        <f t="shared" si="0"/>
        <v>0</v>
      </c>
      <c r="F9" s="197">
        <f t="shared" si="0"/>
        <v>0</v>
      </c>
      <c r="G9" s="152">
        <f t="shared" si="0"/>
        <v>0</v>
      </c>
      <c r="H9" s="152">
        <f t="shared" si="0"/>
        <v>0</v>
      </c>
    </row>
    <row r="10" spans="1:12" ht="31.5" x14ac:dyDescent="0.25">
      <c r="A10" s="290"/>
      <c r="B10" s="290"/>
      <c r="C10" s="2" t="s">
        <v>79</v>
      </c>
      <c r="D10" s="88">
        <f t="shared" si="0"/>
        <v>90383.831999999995</v>
      </c>
      <c r="E10" s="152">
        <f t="shared" si="0"/>
        <v>92588</v>
      </c>
      <c r="F10" s="197">
        <f t="shared" si="0"/>
        <v>107244.20999999999</v>
      </c>
      <c r="G10" s="152">
        <f t="shared" si="0"/>
        <v>96611</v>
      </c>
      <c r="H10" s="152">
        <f t="shared" si="0"/>
        <v>93311</v>
      </c>
    </row>
    <row r="11" spans="1:12" ht="31.5" x14ac:dyDescent="0.25">
      <c r="A11" s="290"/>
      <c r="B11" s="290"/>
      <c r="C11" s="2" t="s">
        <v>80</v>
      </c>
      <c r="D11" s="88">
        <f t="shared" si="0"/>
        <v>0</v>
      </c>
      <c r="E11" s="152">
        <f t="shared" si="0"/>
        <v>0</v>
      </c>
      <c r="F11" s="197">
        <f t="shared" si="0"/>
        <v>0</v>
      </c>
      <c r="G11" s="152">
        <f t="shared" si="0"/>
        <v>0</v>
      </c>
      <c r="H11" s="152">
        <f t="shared" si="0"/>
        <v>0</v>
      </c>
      <c r="J11" s="25"/>
    </row>
    <row r="12" spans="1:12" ht="31.5" x14ac:dyDescent="0.25">
      <c r="A12" s="290"/>
      <c r="B12" s="290"/>
      <c r="C12" s="2" t="s">
        <v>81</v>
      </c>
      <c r="D12" s="88">
        <f t="shared" si="0"/>
        <v>0</v>
      </c>
      <c r="E12" s="152">
        <f t="shared" si="0"/>
        <v>0</v>
      </c>
      <c r="F12" s="197">
        <f t="shared" si="0"/>
        <v>0</v>
      </c>
      <c r="G12" s="152">
        <f t="shared" si="0"/>
        <v>0</v>
      </c>
      <c r="H12" s="152">
        <f t="shared" si="0"/>
        <v>0</v>
      </c>
    </row>
    <row r="13" spans="1:12" ht="15.75" x14ac:dyDescent="0.25">
      <c r="A13" s="290"/>
      <c r="B13" s="291"/>
      <c r="C13" s="2" t="s">
        <v>82</v>
      </c>
      <c r="D13" s="152">
        <f t="shared" si="0"/>
        <v>7862.4749999999995</v>
      </c>
      <c r="E13" s="152">
        <f t="shared" si="0"/>
        <v>8137.7410399999999</v>
      </c>
      <c r="F13" s="197">
        <f t="shared" si="0"/>
        <v>7075.2300000000005</v>
      </c>
      <c r="G13" s="152">
        <f t="shared" si="0"/>
        <v>7025.2300000000005</v>
      </c>
      <c r="H13" s="152">
        <f t="shared" si="0"/>
        <v>9169.18</v>
      </c>
    </row>
    <row r="14" spans="1:12" ht="15.75" x14ac:dyDescent="0.25">
      <c r="A14" s="292">
        <f>A7+1</f>
        <v>2</v>
      </c>
      <c r="B14" s="2" t="s">
        <v>83</v>
      </c>
      <c r="C14" s="21" t="s">
        <v>76</v>
      </c>
      <c r="D14" s="88">
        <f>SUM(D15:D20)</f>
        <v>48268.074999999997</v>
      </c>
      <c r="E14" s="152">
        <f t="shared" ref="E14" si="1">SUM(E15:E20)</f>
        <v>51133.151989999998</v>
      </c>
      <c r="F14" s="197">
        <f t="shared" ref="F14:H16" si="2">F21+F28+F35+F42+F49+F56+F63+F70+F77+F84+F91</f>
        <v>56969.58</v>
      </c>
      <c r="G14" s="152">
        <f t="shared" si="2"/>
        <v>52333.23</v>
      </c>
      <c r="H14" s="152">
        <f t="shared" si="2"/>
        <v>51887.18</v>
      </c>
    </row>
    <row r="15" spans="1:12" ht="47.25" x14ac:dyDescent="0.25">
      <c r="A15" s="290"/>
      <c r="B15" s="284" t="s">
        <v>16</v>
      </c>
      <c r="C15" s="1" t="s">
        <v>77</v>
      </c>
      <c r="D15" s="88">
        <f t="shared" ref="D15:H20" si="3">D22+D29+D36+D43+D50+D57+D64+D71+D78</f>
        <v>0</v>
      </c>
      <c r="E15" s="152">
        <f t="shared" si="3"/>
        <v>0</v>
      </c>
      <c r="F15" s="197">
        <f t="shared" si="2"/>
        <v>0</v>
      </c>
      <c r="G15" s="152">
        <f t="shared" si="2"/>
        <v>0</v>
      </c>
      <c r="H15" s="152">
        <f t="shared" si="2"/>
        <v>0</v>
      </c>
    </row>
    <row r="16" spans="1:12" ht="30.75" customHeight="1" x14ac:dyDescent="0.25">
      <c r="A16" s="290"/>
      <c r="B16" s="284"/>
      <c r="C16" s="1" t="s">
        <v>78</v>
      </c>
      <c r="D16" s="88">
        <f t="shared" si="3"/>
        <v>0</v>
      </c>
      <c r="E16" s="152">
        <f t="shared" si="3"/>
        <v>0</v>
      </c>
      <c r="F16" s="197">
        <f t="shared" si="2"/>
        <v>0</v>
      </c>
      <c r="G16" s="152">
        <f t="shared" si="2"/>
        <v>0</v>
      </c>
      <c r="H16" s="152">
        <f t="shared" si="2"/>
        <v>0</v>
      </c>
    </row>
    <row r="17" spans="1:9" ht="31.5" x14ac:dyDescent="0.25">
      <c r="A17" s="290"/>
      <c r="B17" s="284"/>
      <c r="C17" s="1" t="s">
        <v>79</v>
      </c>
      <c r="D17" s="88">
        <f t="shared" si="3"/>
        <v>43285.25</v>
      </c>
      <c r="E17" s="152">
        <f t="shared" si="3"/>
        <v>45725.5</v>
      </c>
      <c r="F17" s="197">
        <f>F24+F31+F38+F45+F52+F59+F66+F73+F80+F87+F94</f>
        <v>52459.350000000006</v>
      </c>
      <c r="G17" s="152">
        <f t="shared" ref="G17:H17" si="4">G24+G31+G38+G45+G52+G59+G66+G73+G80+G87+G94</f>
        <v>47873</v>
      </c>
      <c r="H17" s="152">
        <f t="shared" si="4"/>
        <v>45283</v>
      </c>
      <c r="I17" s="121"/>
    </row>
    <row r="18" spans="1:9" ht="31.5" x14ac:dyDescent="0.25">
      <c r="A18" s="290"/>
      <c r="B18" s="284"/>
      <c r="C18" s="1" t="s">
        <v>80</v>
      </c>
      <c r="D18" s="88">
        <f t="shared" si="3"/>
        <v>0</v>
      </c>
      <c r="E18" s="152">
        <f t="shared" si="3"/>
        <v>0</v>
      </c>
      <c r="F18" s="197">
        <f t="shared" ref="F18:F20" si="5">F25+F32+F39+F46+F53+F60+F67+F74+F81+F88+F95</f>
        <v>0</v>
      </c>
      <c r="G18" s="152">
        <f t="shared" si="3"/>
        <v>0</v>
      </c>
      <c r="H18" s="152">
        <f t="shared" si="3"/>
        <v>0</v>
      </c>
    </row>
    <row r="19" spans="1:9" ht="31.5" x14ac:dyDescent="0.25">
      <c r="A19" s="290"/>
      <c r="B19" s="284"/>
      <c r="C19" s="1" t="s">
        <v>81</v>
      </c>
      <c r="D19" s="88">
        <f t="shared" si="3"/>
        <v>0</v>
      </c>
      <c r="E19" s="152">
        <f t="shared" si="3"/>
        <v>0</v>
      </c>
      <c r="F19" s="197">
        <f t="shared" si="5"/>
        <v>0</v>
      </c>
      <c r="G19" s="152">
        <f t="shared" si="3"/>
        <v>0</v>
      </c>
      <c r="H19" s="152">
        <f t="shared" si="3"/>
        <v>0</v>
      </c>
    </row>
    <row r="20" spans="1:9" ht="15.75" x14ac:dyDescent="0.25">
      <c r="A20" s="290"/>
      <c r="B20" s="284"/>
      <c r="C20" s="1" t="s">
        <v>84</v>
      </c>
      <c r="D20" s="152">
        <f t="shared" si="3"/>
        <v>4982.8249999999998</v>
      </c>
      <c r="E20" s="152">
        <f t="shared" si="3"/>
        <v>5407.6519900000003</v>
      </c>
      <c r="F20" s="197">
        <f t="shared" si="5"/>
        <v>4510.2300000000005</v>
      </c>
      <c r="G20" s="152">
        <f t="shared" si="3"/>
        <v>4460.2300000000005</v>
      </c>
      <c r="H20" s="152">
        <f t="shared" si="3"/>
        <v>6604.18</v>
      </c>
      <c r="I20" s="121"/>
    </row>
    <row r="21" spans="1:9" ht="15.75" x14ac:dyDescent="0.25">
      <c r="A21" s="281">
        <f>A14+1</f>
        <v>3</v>
      </c>
      <c r="B21" s="2" t="s">
        <v>85</v>
      </c>
      <c r="C21" s="21" t="s">
        <v>76</v>
      </c>
      <c r="D21" s="88">
        <f>SUM(D22:D27)</f>
        <v>48268.074999999997</v>
      </c>
      <c r="E21" s="152">
        <f t="shared" ref="E21:H21" si="6">SUM(E22:E27)</f>
        <v>47470.951990000001</v>
      </c>
      <c r="F21" s="197">
        <f t="shared" si="6"/>
        <v>52092.18</v>
      </c>
      <c r="G21" s="152">
        <f t="shared" si="6"/>
        <v>51887.18</v>
      </c>
      <c r="H21" s="152">
        <f t="shared" si="6"/>
        <v>51887.18</v>
      </c>
    </row>
    <row r="22" spans="1:9" ht="47.25" x14ac:dyDescent="0.25">
      <c r="A22" s="282"/>
      <c r="B22" s="284" t="s">
        <v>19</v>
      </c>
      <c r="C22" s="22" t="s">
        <v>77</v>
      </c>
      <c r="D22" s="88">
        <v>0</v>
      </c>
      <c r="E22" s="152">
        <v>0</v>
      </c>
      <c r="F22" s="197">
        <v>0</v>
      </c>
      <c r="G22" s="152">
        <v>0</v>
      </c>
      <c r="H22" s="152">
        <v>0</v>
      </c>
    </row>
    <row r="23" spans="1:9" ht="47.25" x14ac:dyDescent="0.25">
      <c r="A23" s="282"/>
      <c r="B23" s="284"/>
      <c r="C23" s="22" t="s">
        <v>78</v>
      </c>
      <c r="D23" s="88">
        <v>0</v>
      </c>
      <c r="E23" s="152">
        <v>0</v>
      </c>
      <c r="F23" s="197">
        <v>0</v>
      </c>
      <c r="G23" s="152">
        <v>0</v>
      </c>
      <c r="H23" s="152">
        <v>0</v>
      </c>
    </row>
    <row r="24" spans="1:9" ht="31.5" x14ac:dyDescent="0.25">
      <c r="A24" s="282"/>
      <c r="B24" s="284"/>
      <c r="C24" s="22" t="s">
        <v>79</v>
      </c>
      <c r="D24" s="88">
        <v>43285.25</v>
      </c>
      <c r="E24" s="152">
        <f>'приложение 6'!I8</f>
        <v>43474.8</v>
      </c>
      <c r="F24" s="197">
        <f>'приложение 6'!J8</f>
        <v>47658</v>
      </c>
      <c r="G24" s="152">
        <f>'приложение 6'!K8</f>
        <v>47453</v>
      </c>
      <c r="H24" s="152">
        <f>'приложение 6'!L8</f>
        <v>45283</v>
      </c>
    </row>
    <row r="25" spans="1:9" ht="31.5" x14ac:dyDescent="0.25">
      <c r="A25" s="282"/>
      <c r="B25" s="284"/>
      <c r="C25" s="22" t="s">
        <v>80</v>
      </c>
      <c r="D25" s="88">
        <v>0</v>
      </c>
      <c r="E25" s="152">
        <v>0</v>
      </c>
      <c r="F25" s="197">
        <v>0</v>
      </c>
      <c r="G25" s="152">
        <v>0</v>
      </c>
      <c r="H25" s="152">
        <v>0</v>
      </c>
    </row>
    <row r="26" spans="1:9" ht="31.5" x14ac:dyDescent="0.25">
      <c r="A26" s="282"/>
      <c r="B26" s="284"/>
      <c r="C26" s="22" t="s">
        <v>81</v>
      </c>
      <c r="D26" s="88">
        <v>0</v>
      </c>
      <c r="E26" s="152">
        <v>0</v>
      </c>
      <c r="F26" s="197">
        <v>0</v>
      </c>
      <c r="G26" s="152">
        <v>0</v>
      </c>
      <c r="H26" s="152">
        <v>0</v>
      </c>
    </row>
    <row r="27" spans="1:9" ht="15.75" x14ac:dyDescent="0.25">
      <c r="A27" s="283"/>
      <c r="B27" s="285"/>
      <c r="C27" s="22" t="s">
        <v>84</v>
      </c>
      <c r="D27" s="88">
        <v>4982.8249999999998</v>
      </c>
      <c r="E27" s="152">
        <f>3080.5+56.1153+59+40+132.381+23+100+100+405.15569</f>
        <v>3996.1519899999998</v>
      </c>
      <c r="F27" s="197">
        <f>657.09+2486.63+322.83+170.4+797.23</f>
        <v>4434.18</v>
      </c>
      <c r="G27" s="152">
        <f>657.09+2486.63+322.83+170.4+797.23</f>
        <v>4434.18</v>
      </c>
      <c r="H27" s="152">
        <f>657.09+2486.63+322.83+170.4+797.23+2170</f>
        <v>6604.18</v>
      </c>
    </row>
    <row r="28" spans="1:9" ht="15.75" x14ac:dyDescent="0.25">
      <c r="A28" s="281">
        <v>4</v>
      </c>
      <c r="B28" s="2" t="s">
        <v>86</v>
      </c>
      <c r="C28" s="21" t="s">
        <v>76</v>
      </c>
      <c r="D28" s="88">
        <f>SUM(D29:D34)</f>
        <v>0</v>
      </c>
      <c r="E28" s="152">
        <f>SUM(E29:E34)</f>
        <v>673.19900000000007</v>
      </c>
      <c r="F28" s="197">
        <f>SUM(F29:F34)</f>
        <v>908.37900000000002</v>
      </c>
      <c r="G28" s="152">
        <f>SUM(G29:G34)</f>
        <v>0</v>
      </c>
      <c r="H28" s="152">
        <f>SUM(H29:H34)</f>
        <v>0</v>
      </c>
    </row>
    <row r="29" spans="1:9" ht="47.25" x14ac:dyDescent="0.25">
      <c r="A29" s="282"/>
      <c r="B29" s="286" t="s">
        <v>21</v>
      </c>
      <c r="C29" s="22" t="s">
        <v>77</v>
      </c>
      <c r="D29" s="88">
        <v>0</v>
      </c>
      <c r="E29" s="152">
        <v>0</v>
      </c>
      <c r="F29" s="197">
        <v>0</v>
      </c>
      <c r="G29" s="152">
        <v>0</v>
      </c>
      <c r="H29" s="152">
        <v>0</v>
      </c>
    </row>
    <row r="30" spans="1:9" ht="32.25" customHeight="1" x14ac:dyDescent="0.25">
      <c r="A30" s="282"/>
      <c r="B30" s="287"/>
      <c r="C30" s="22" t="s">
        <v>78</v>
      </c>
      <c r="D30" s="88">
        <v>0</v>
      </c>
      <c r="E30" s="152">
        <v>0</v>
      </c>
      <c r="F30" s="197">
        <v>0</v>
      </c>
      <c r="G30" s="152">
        <v>0</v>
      </c>
      <c r="H30" s="152">
        <v>0</v>
      </c>
    </row>
    <row r="31" spans="1:9" ht="31.5" x14ac:dyDescent="0.25">
      <c r="A31" s="282"/>
      <c r="B31" s="287"/>
      <c r="C31" s="22" t="s">
        <v>79</v>
      </c>
      <c r="D31" s="88">
        <v>0</v>
      </c>
      <c r="E31" s="152">
        <f>'приложение 6'!I9</f>
        <v>473.19900000000001</v>
      </c>
      <c r="F31" s="197">
        <f>'приложение 6'!J9</f>
        <v>873.279</v>
      </c>
      <c r="G31" s="152">
        <v>0</v>
      </c>
      <c r="H31" s="152">
        <v>0</v>
      </c>
    </row>
    <row r="32" spans="1:9" ht="31.5" x14ac:dyDescent="0.25">
      <c r="A32" s="282"/>
      <c r="B32" s="287"/>
      <c r="C32" s="22" t="s">
        <v>80</v>
      </c>
      <c r="D32" s="88">
        <v>0</v>
      </c>
      <c r="E32" s="152">
        <v>0</v>
      </c>
      <c r="F32" s="197">
        <v>0</v>
      </c>
      <c r="G32" s="152">
        <v>0</v>
      </c>
      <c r="H32" s="152">
        <v>0</v>
      </c>
    </row>
    <row r="33" spans="1:8" ht="31.5" x14ac:dyDescent="0.25">
      <c r="A33" s="282"/>
      <c r="B33" s="287"/>
      <c r="C33" s="22" t="s">
        <v>81</v>
      </c>
      <c r="D33" s="88">
        <v>0</v>
      </c>
      <c r="E33" s="152">
        <v>0</v>
      </c>
      <c r="F33" s="197">
        <v>0</v>
      </c>
      <c r="G33" s="152">
        <v>0</v>
      </c>
      <c r="H33" s="152">
        <v>0</v>
      </c>
    </row>
    <row r="34" spans="1:8" ht="15.75" x14ac:dyDescent="0.25">
      <c r="A34" s="283"/>
      <c r="B34" s="288"/>
      <c r="C34" s="22" t="s">
        <v>84</v>
      </c>
      <c r="D34" s="88">
        <v>0</v>
      </c>
      <c r="E34" s="152">
        <v>200</v>
      </c>
      <c r="F34" s="197">
        <f>35.1</f>
        <v>35.1</v>
      </c>
      <c r="G34" s="152">
        <v>0</v>
      </c>
      <c r="H34" s="152">
        <v>0</v>
      </c>
    </row>
    <row r="35" spans="1:8" ht="15.75" x14ac:dyDescent="0.25">
      <c r="A35" s="281">
        <v>5</v>
      </c>
      <c r="B35" s="2" t="s">
        <v>87</v>
      </c>
      <c r="C35" s="21" t="s">
        <v>76</v>
      </c>
      <c r="D35" s="88">
        <f>SUM(D36:D41)</f>
        <v>0</v>
      </c>
      <c r="E35" s="152">
        <f t="shared" ref="E35:H35" si="7">SUM(E36:E41)</f>
        <v>95</v>
      </c>
      <c r="F35" s="197">
        <f t="shared" si="7"/>
        <v>0</v>
      </c>
      <c r="G35" s="152">
        <f t="shared" si="7"/>
        <v>0</v>
      </c>
      <c r="H35" s="152">
        <f t="shared" si="7"/>
        <v>0</v>
      </c>
    </row>
    <row r="36" spans="1:8" ht="47.25" x14ac:dyDescent="0.25">
      <c r="A36" s="282"/>
      <c r="B36" s="284" t="s">
        <v>23</v>
      </c>
      <c r="C36" s="22" t="s">
        <v>77</v>
      </c>
      <c r="D36" s="88">
        <v>0</v>
      </c>
      <c r="E36" s="152">
        <v>0</v>
      </c>
      <c r="F36" s="197">
        <v>0</v>
      </c>
      <c r="G36" s="152">
        <v>0</v>
      </c>
      <c r="H36" s="152">
        <v>0</v>
      </c>
    </row>
    <row r="37" spans="1:8" ht="43.5" customHeight="1" x14ac:dyDescent="0.25">
      <c r="A37" s="282"/>
      <c r="B37" s="284"/>
      <c r="C37" s="22" t="s">
        <v>78</v>
      </c>
      <c r="D37" s="88">
        <v>0</v>
      </c>
      <c r="E37" s="152">
        <v>0</v>
      </c>
      <c r="F37" s="197">
        <v>0</v>
      </c>
      <c r="G37" s="152">
        <v>0</v>
      </c>
      <c r="H37" s="152">
        <v>0</v>
      </c>
    </row>
    <row r="38" spans="1:8" ht="31.5" x14ac:dyDescent="0.25">
      <c r="A38" s="282"/>
      <c r="B38" s="284"/>
      <c r="C38" s="22" t="s">
        <v>79</v>
      </c>
      <c r="D38" s="88">
        <v>0</v>
      </c>
      <c r="E38" s="152">
        <v>0</v>
      </c>
      <c r="F38" s="197">
        <v>0</v>
      </c>
      <c r="G38" s="152">
        <v>0</v>
      </c>
      <c r="H38" s="152">
        <v>0</v>
      </c>
    </row>
    <row r="39" spans="1:8" ht="31.5" x14ac:dyDescent="0.25">
      <c r="A39" s="282"/>
      <c r="B39" s="284"/>
      <c r="C39" s="22" t="s">
        <v>80</v>
      </c>
      <c r="D39" s="88">
        <v>0</v>
      </c>
      <c r="E39" s="152">
        <v>0</v>
      </c>
      <c r="F39" s="197">
        <v>0</v>
      </c>
      <c r="G39" s="152">
        <v>0</v>
      </c>
      <c r="H39" s="152">
        <v>0</v>
      </c>
    </row>
    <row r="40" spans="1:8" ht="31.5" x14ac:dyDescent="0.25">
      <c r="A40" s="282"/>
      <c r="B40" s="284"/>
      <c r="C40" s="22" t="s">
        <v>81</v>
      </c>
      <c r="D40" s="88">
        <v>0</v>
      </c>
      <c r="E40" s="152">
        <v>0</v>
      </c>
      <c r="F40" s="197">
        <v>0</v>
      </c>
      <c r="G40" s="152">
        <v>0</v>
      </c>
      <c r="H40" s="152">
        <v>0</v>
      </c>
    </row>
    <row r="41" spans="1:8" ht="15.75" x14ac:dyDescent="0.25">
      <c r="A41" s="283"/>
      <c r="B41" s="285"/>
      <c r="C41" s="22" t="s">
        <v>84</v>
      </c>
      <c r="D41" s="88">
        <v>0</v>
      </c>
      <c r="E41" s="152">
        <v>95</v>
      </c>
      <c r="F41" s="197">
        <v>0</v>
      </c>
      <c r="G41" s="152">
        <v>0</v>
      </c>
      <c r="H41" s="152">
        <v>0</v>
      </c>
    </row>
    <row r="42" spans="1:8" ht="15.75" x14ac:dyDescent="0.25">
      <c r="A42" s="281">
        <v>6</v>
      </c>
      <c r="B42" s="2" t="s">
        <v>88</v>
      </c>
      <c r="C42" s="21" t="s">
        <v>76</v>
      </c>
      <c r="D42" s="88">
        <f>SUM(D43:D48)</f>
        <v>0</v>
      </c>
      <c r="E42" s="152">
        <f>SUM(E43:E48)</f>
        <v>440.197</v>
      </c>
      <c r="F42" s="197">
        <f>SUM(F43:F48)</f>
        <v>14.9</v>
      </c>
      <c r="G42" s="152">
        <f>SUM(G43:G48)</f>
        <v>0</v>
      </c>
      <c r="H42" s="152">
        <f>SUM(H43:H48)</f>
        <v>0</v>
      </c>
    </row>
    <row r="43" spans="1:8" ht="47.25" x14ac:dyDescent="0.25">
      <c r="A43" s="282"/>
      <c r="B43" s="286" t="s">
        <v>208</v>
      </c>
      <c r="C43" s="22" t="s">
        <v>77</v>
      </c>
      <c r="D43" s="88">
        <v>0</v>
      </c>
      <c r="E43" s="152">
        <v>0</v>
      </c>
      <c r="F43" s="197">
        <v>0</v>
      </c>
      <c r="G43" s="152">
        <v>0</v>
      </c>
      <c r="H43" s="152">
        <v>0</v>
      </c>
    </row>
    <row r="44" spans="1:8" ht="30.75" customHeight="1" x14ac:dyDescent="0.25">
      <c r="A44" s="282"/>
      <c r="B44" s="287"/>
      <c r="C44" s="22" t="s">
        <v>78</v>
      </c>
      <c r="D44" s="88">
        <v>0</v>
      </c>
      <c r="E44" s="152">
        <v>0</v>
      </c>
      <c r="F44" s="197">
        <v>0</v>
      </c>
      <c r="G44" s="152">
        <v>0</v>
      </c>
      <c r="H44" s="152">
        <v>0</v>
      </c>
    </row>
    <row r="45" spans="1:8" ht="31.5" x14ac:dyDescent="0.25">
      <c r="A45" s="282"/>
      <c r="B45" s="287"/>
      <c r="C45" s="22" t="s">
        <v>79</v>
      </c>
      <c r="D45" s="88">
        <v>0</v>
      </c>
      <c r="E45" s="152">
        <f>'приложение 6'!I11</f>
        <v>45.197000000000003</v>
      </c>
      <c r="F45" s="197">
        <v>0</v>
      </c>
      <c r="G45" s="152">
        <v>0</v>
      </c>
      <c r="H45" s="152">
        <v>0</v>
      </c>
    </row>
    <row r="46" spans="1:8" ht="31.5" x14ac:dyDescent="0.25">
      <c r="A46" s="282"/>
      <c r="B46" s="287"/>
      <c r="C46" s="22" t="s">
        <v>80</v>
      </c>
      <c r="D46" s="88">
        <v>0</v>
      </c>
      <c r="E46" s="152">
        <v>0</v>
      </c>
      <c r="F46" s="197">
        <v>0</v>
      </c>
      <c r="G46" s="152">
        <v>0</v>
      </c>
      <c r="H46" s="152">
        <v>0</v>
      </c>
    </row>
    <row r="47" spans="1:8" ht="31.5" x14ac:dyDescent="0.25">
      <c r="A47" s="282"/>
      <c r="B47" s="287"/>
      <c r="C47" s="22" t="s">
        <v>81</v>
      </c>
      <c r="D47" s="88">
        <v>0</v>
      </c>
      <c r="E47" s="152">
        <v>0</v>
      </c>
      <c r="F47" s="197">
        <v>0</v>
      </c>
      <c r="G47" s="152">
        <v>0</v>
      </c>
      <c r="H47" s="152">
        <v>0</v>
      </c>
    </row>
    <row r="48" spans="1:8" ht="15.75" x14ac:dyDescent="0.25">
      <c r="A48" s="283"/>
      <c r="B48" s="288"/>
      <c r="C48" s="22" t="s">
        <v>84</v>
      </c>
      <c r="D48" s="88">
        <v>0</v>
      </c>
      <c r="E48" s="152">
        <f>60+50+120+60+5+100</f>
        <v>395</v>
      </c>
      <c r="F48" s="197">
        <f>14.9</f>
        <v>14.9</v>
      </c>
      <c r="G48" s="152">
        <v>0</v>
      </c>
      <c r="H48" s="152">
        <v>0</v>
      </c>
    </row>
    <row r="49" spans="1:8" ht="15.75" x14ac:dyDescent="0.25">
      <c r="A49" s="238">
        <v>7</v>
      </c>
      <c r="B49" s="2" t="s">
        <v>89</v>
      </c>
      <c r="C49" s="21" t="s">
        <v>76</v>
      </c>
      <c r="D49" s="88">
        <f>SUM(D50:D55)</f>
        <v>0</v>
      </c>
      <c r="E49" s="152">
        <f t="shared" ref="E49:H49" si="8">SUM(E50:E55)</f>
        <v>145.39999999999998</v>
      </c>
      <c r="F49" s="197">
        <f t="shared" si="8"/>
        <v>0</v>
      </c>
      <c r="G49" s="152">
        <f t="shared" si="8"/>
        <v>0</v>
      </c>
      <c r="H49" s="152">
        <f t="shared" si="8"/>
        <v>0</v>
      </c>
    </row>
    <row r="50" spans="1:8" ht="47.25" x14ac:dyDescent="0.25">
      <c r="A50" s="238"/>
      <c r="B50" s="284" t="s">
        <v>206</v>
      </c>
      <c r="C50" s="22" t="s">
        <v>77</v>
      </c>
      <c r="D50" s="88">
        <v>0</v>
      </c>
      <c r="E50" s="152">
        <v>0</v>
      </c>
      <c r="F50" s="197">
        <v>0</v>
      </c>
      <c r="G50" s="152">
        <v>0</v>
      </c>
      <c r="H50" s="152">
        <v>0</v>
      </c>
    </row>
    <row r="51" spans="1:8" ht="33.75" customHeight="1" x14ac:dyDescent="0.25">
      <c r="A51" s="238"/>
      <c r="B51" s="284"/>
      <c r="C51" s="22" t="s">
        <v>78</v>
      </c>
      <c r="D51" s="88">
        <v>0</v>
      </c>
      <c r="E51" s="152">
        <v>0</v>
      </c>
      <c r="F51" s="197">
        <v>0</v>
      </c>
      <c r="G51" s="152">
        <v>0</v>
      </c>
      <c r="H51" s="152">
        <v>0</v>
      </c>
    </row>
    <row r="52" spans="1:8" ht="31.5" x14ac:dyDescent="0.25">
      <c r="A52" s="238"/>
      <c r="B52" s="284"/>
      <c r="C52" s="22" t="s">
        <v>79</v>
      </c>
      <c r="D52" s="88">
        <v>0</v>
      </c>
      <c r="E52" s="152">
        <f>'приложение 6'!I12</f>
        <v>120.39999999999999</v>
      </c>
      <c r="F52" s="197">
        <f>'приложение 6'!J12</f>
        <v>0</v>
      </c>
      <c r="G52" s="152">
        <f>'приложение 6'!K12</f>
        <v>0</v>
      </c>
      <c r="H52" s="152">
        <f>'приложение 6'!L12</f>
        <v>0</v>
      </c>
    </row>
    <row r="53" spans="1:8" ht="31.5" x14ac:dyDescent="0.25">
      <c r="A53" s="238"/>
      <c r="B53" s="284"/>
      <c r="C53" s="22" t="s">
        <v>80</v>
      </c>
      <c r="D53" s="88">
        <v>0</v>
      </c>
      <c r="E53" s="152">
        <v>0</v>
      </c>
      <c r="F53" s="197">
        <v>0</v>
      </c>
      <c r="G53" s="152">
        <v>0</v>
      </c>
      <c r="H53" s="152">
        <v>0</v>
      </c>
    </row>
    <row r="54" spans="1:8" ht="31.5" x14ac:dyDescent="0.25">
      <c r="A54" s="238"/>
      <c r="B54" s="284"/>
      <c r="C54" s="22" t="s">
        <v>81</v>
      </c>
      <c r="D54" s="88">
        <v>0</v>
      </c>
      <c r="E54" s="152">
        <v>0</v>
      </c>
      <c r="F54" s="197">
        <v>0</v>
      </c>
      <c r="G54" s="152">
        <v>0</v>
      </c>
      <c r="H54" s="152">
        <v>0</v>
      </c>
    </row>
    <row r="55" spans="1:8" ht="15.75" x14ac:dyDescent="0.25">
      <c r="A55" s="238"/>
      <c r="B55" s="285"/>
      <c r="C55" s="22" t="s">
        <v>84</v>
      </c>
      <c r="D55" s="88">
        <v>0</v>
      </c>
      <c r="E55" s="152">
        <v>25</v>
      </c>
      <c r="F55" s="197">
        <v>0</v>
      </c>
      <c r="G55" s="152">
        <v>0</v>
      </c>
      <c r="H55" s="152">
        <v>0</v>
      </c>
    </row>
    <row r="56" spans="1:8" ht="15.75" x14ac:dyDescent="0.25">
      <c r="A56" s="281">
        <f>A49+1</f>
        <v>8</v>
      </c>
      <c r="B56" s="2" t="s">
        <v>90</v>
      </c>
      <c r="C56" s="21" t="s">
        <v>76</v>
      </c>
      <c r="D56" s="88">
        <f>SUM(D57:D62)</f>
        <v>0</v>
      </c>
      <c r="E56" s="152">
        <f>SUM(E57:E62)</f>
        <v>123.14024999999999</v>
      </c>
      <c r="F56" s="197">
        <f>SUM(F57:F62)</f>
        <v>0</v>
      </c>
      <c r="G56" s="152">
        <f>SUM(G57:G62)</f>
        <v>0</v>
      </c>
      <c r="H56" s="152">
        <f>SUM(H57:H62)</f>
        <v>0</v>
      </c>
    </row>
    <row r="57" spans="1:8" ht="47.25" x14ac:dyDescent="0.25">
      <c r="A57" s="282"/>
      <c r="B57" s="286" t="s">
        <v>207</v>
      </c>
      <c r="C57" s="22" t="s">
        <v>77</v>
      </c>
      <c r="D57" s="88">
        <v>0</v>
      </c>
      <c r="E57" s="152">
        <v>0</v>
      </c>
      <c r="F57" s="197">
        <v>0</v>
      </c>
      <c r="G57" s="152">
        <v>0</v>
      </c>
      <c r="H57" s="152">
        <v>0</v>
      </c>
    </row>
    <row r="58" spans="1:8" ht="32.25" customHeight="1" x14ac:dyDescent="0.25">
      <c r="A58" s="282"/>
      <c r="B58" s="287"/>
      <c r="C58" s="22" t="s">
        <v>78</v>
      </c>
      <c r="D58" s="88">
        <v>0</v>
      </c>
      <c r="E58" s="152">
        <v>0</v>
      </c>
      <c r="F58" s="197">
        <v>0</v>
      </c>
      <c r="G58" s="152">
        <v>0</v>
      </c>
      <c r="H58" s="152">
        <v>0</v>
      </c>
    </row>
    <row r="59" spans="1:8" ht="31.5" x14ac:dyDescent="0.25">
      <c r="A59" s="282"/>
      <c r="B59" s="287"/>
      <c r="C59" s="22" t="s">
        <v>79</v>
      </c>
      <c r="D59" s="88">
        <v>0</v>
      </c>
      <c r="E59" s="152">
        <f>'приложение 6'!I13</f>
        <v>98.640249999999995</v>
      </c>
      <c r="F59" s="197">
        <v>0</v>
      </c>
      <c r="G59" s="152">
        <v>0</v>
      </c>
      <c r="H59" s="152">
        <v>0</v>
      </c>
    </row>
    <row r="60" spans="1:8" ht="31.5" x14ac:dyDescent="0.25">
      <c r="A60" s="282"/>
      <c r="B60" s="287"/>
      <c r="C60" s="22" t="s">
        <v>80</v>
      </c>
      <c r="D60" s="88">
        <v>0</v>
      </c>
      <c r="E60" s="152">
        <v>0</v>
      </c>
      <c r="F60" s="197">
        <v>0</v>
      </c>
      <c r="G60" s="152">
        <v>0</v>
      </c>
      <c r="H60" s="152">
        <v>0</v>
      </c>
    </row>
    <row r="61" spans="1:8" ht="31.5" x14ac:dyDescent="0.25">
      <c r="A61" s="282"/>
      <c r="B61" s="287"/>
      <c r="C61" s="22" t="s">
        <v>81</v>
      </c>
      <c r="D61" s="88">
        <v>0</v>
      </c>
      <c r="E61" s="152">
        <v>0</v>
      </c>
      <c r="F61" s="197">
        <v>0</v>
      </c>
      <c r="G61" s="152">
        <v>0</v>
      </c>
      <c r="H61" s="152">
        <v>0</v>
      </c>
    </row>
    <row r="62" spans="1:8" ht="15.75" x14ac:dyDescent="0.25">
      <c r="A62" s="283"/>
      <c r="B62" s="288"/>
      <c r="C62" s="22" t="s">
        <v>84</v>
      </c>
      <c r="D62" s="88">
        <v>0</v>
      </c>
      <c r="E62" s="152">
        <v>24.5</v>
      </c>
      <c r="F62" s="197">
        <v>0</v>
      </c>
      <c r="G62" s="152">
        <v>0</v>
      </c>
      <c r="H62" s="152">
        <v>0</v>
      </c>
    </row>
    <row r="63" spans="1:8" ht="15.75" x14ac:dyDescent="0.25">
      <c r="A63" s="281">
        <f>A56+1</f>
        <v>9</v>
      </c>
      <c r="B63" s="2" t="s">
        <v>91</v>
      </c>
      <c r="C63" s="21" t="s">
        <v>76</v>
      </c>
      <c r="D63" s="88">
        <f>SUM(D64:D69)</f>
        <v>0</v>
      </c>
      <c r="E63" s="152">
        <f t="shared" ref="E63:H63" si="9">SUM(E64:E69)</f>
        <v>881.43600000000004</v>
      </c>
      <c r="F63" s="197">
        <f t="shared" si="9"/>
        <v>1534.0709999999999</v>
      </c>
      <c r="G63" s="152">
        <f t="shared" si="9"/>
        <v>0</v>
      </c>
      <c r="H63" s="152">
        <f t="shared" si="9"/>
        <v>0</v>
      </c>
    </row>
    <row r="64" spans="1:8" ht="47.25" x14ac:dyDescent="0.25">
      <c r="A64" s="282"/>
      <c r="B64" s="284" t="str">
        <f>'[1]пр 6'!B14</f>
        <v>Энергосбережение и повышение энергетической эффективности в учреждениях культуры и дополнительного образования</v>
      </c>
      <c r="C64" s="22" t="s">
        <v>77</v>
      </c>
      <c r="D64" s="88">
        <v>0</v>
      </c>
      <c r="E64" s="152">
        <v>0</v>
      </c>
      <c r="F64" s="197">
        <v>0</v>
      </c>
      <c r="G64" s="152">
        <v>0</v>
      </c>
      <c r="H64" s="152">
        <v>0</v>
      </c>
    </row>
    <row r="65" spans="1:8" ht="33" customHeight="1" x14ac:dyDescent="0.25">
      <c r="A65" s="282"/>
      <c r="B65" s="284"/>
      <c r="C65" s="22" t="s">
        <v>78</v>
      </c>
      <c r="D65" s="88">
        <v>0</v>
      </c>
      <c r="E65" s="152">
        <v>0</v>
      </c>
      <c r="F65" s="197">
        <v>0</v>
      </c>
      <c r="G65" s="152">
        <v>0</v>
      </c>
      <c r="H65" s="152">
        <v>0</v>
      </c>
    </row>
    <row r="66" spans="1:8" ht="31.5" x14ac:dyDescent="0.25">
      <c r="A66" s="282"/>
      <c r="B66" s="284"/>
      <c r="C66" s="22" t="s">
        <v>79</v>
      </c>
      <c r="D66" s="152">
        <f>'приложение 6'!H14</f>
        <v>0</v>
      </c>
      <c r="E66" s="152">
        <f>'приложение 6'!I14</f>
        <v>630.43600000000004</v>
      </c>
      <c r="F66" s="197">
        <f>'приложение 6'!J14</f>
        <v>1534.0709999999999</v>
      </c>
      <c r="G66" s="152">
        <f>'приложение 6'!K14</f>
        <v>0</v>
      </c>
      <c r="H66" s="152">
        <v>0</v>
      </c>
    </row>
    <row r="67" spans="1:8" ht="31.5" x14ac:dyDescent="0.25">
      <c r="A67" s="282"/>
      <c r="B67" s="284"/>
      <c r="C67" s="22" t="s">
        <v>80</v>
      </c>
      <c r="D67" s="88">
        <v>0</v>
      </c>
      <c r="E67" s="152">
        <v>0</v>
      </c>
      <c r="F67" s="197">
        <v>0</v>
      </c>
      <c r="G67" s="152">
        <v>0</v>
      </c>
      <c r="H67" s="152">
        <v>0</v>
      </c>
    </row>
    <row r="68" spans="1:8" ht="31.5" x14ac:dyDescent="0.25">
      <c r="A68" s="282"/>
      <c r="B68" s="284"/>
      <c r="C68" s="22" t="s">
        <v>81</v>
      </c>
      <c r="D68" s="88">
        <v>0</v>
      </c>
      <c r="E68" s="152">
        <v>0</v>
      </c>
      <c r="F68" s="197">
        <v>0</v>
      </c>
      <c r="G68" s="152">
        <v>0</v>
      </c>
      <c r="H68" s="152">
        <v>0</v>
      </c>
    </row>
    <row r="69" spans="1:8" ht="15.75" x14ac:dyDescent="0.25">
      <c r="A69" s="283"/>
      <c r="B69" s="285"/>
      <c r="C69" s="22" t="s">
        <v>84</v>
      </c>
      <c r="D69" s="88">
        <v>0</v>
      </c>
      <c r="E69" s="152">
        <f>50+76+100+25</f>
        <v>251</v>
      </c>
      <c r="F69" s="197">
        <v>0</v>
      </c>
      <c r="G69" s="152">
        <v>0</v>
      </c>
      <c r="H69" s="152">
        <v>0</v>
      </c>
    </row>
    <row r="70" spans="1:8" ht="15.75" x14ac:dyDescent="0.25">
      <c r="A70" s="281">
        <f>A63+1</f>
        <v>10</v>
      </c>
      <c r="B70" s="2" t="s">
        <v>92</v>
      </c>
      <c r="C70" s="21" t="s">
        <v>76</v>
      </c>
      <c r="D70" s="88">
        <f>SUM(D71:D76)</f>
        <v>0</v>
      </c>
      <c r="E70" s="152">
        <f>SUM(E71:E76)</f>
        <v>231</v>
      </c>
      <c r="F70" s="197">
        <f>SUM(F71:F76)</f>
        <v>0</v>
      </c>
      <c r="G70" s="152">
        <f>SUM(G71:G76)</f>
        <v>0</v>
      </c>
      <c r="H70" s="152">
        <f>SUM(H71:H76)</f>
        <v>0</v>
      </c>
    </row>
    <row r="71" spans="1:8" ht="47.25" x14ac:dyDescent="0.25">
      <c r="A71" s="282"/>
      <c r="B71" s="286" t="str">
        <f>'[1]пр 6'!B15</f>
        <v>Участие в краевых, региональных и всероссийских мероприятиях (фестивалях и конкурсах), в том числе оплата проезда, проживание и суточные</v>
      </c>
      <c r="C71" s="22" t="s">
        <v>77</v>
      </c>
      <c r="D71" s="88">
        <v>0</v>
      </c>
      <c r="E71" s="152">
        <v>0</v>
      </c>
      <c r="F71" s="197">
        <v>0</v>
      </c>
      <c r="G71" s="152">
        <v>0</v>
      </c>
      <c r="H71" s="152">
        <v>0</v>
      </c>
    </row>
    <row r="72" spans="1:8" ht="32.25" customHeight="1" x14ac:dyDescent="0.25">
      <c r="A72" s="282"/>
      <c r="B72" s="287"/>
      <c r="C72" s="22" t="s">
        <v>78</v>
      </c>
      <c r="D72" s="88">
        <v>0</v>
      </c>
      <c r="E72" s="152">
        <v>0</v>
      </c>
      <c r="F72" s="197">
        <v>0</v>
      </c>
      <c r="G72" s="152">
        <v>0</v>
      </c>
      <c r="H72" s="152">
        <v>0</v>
      </c>
    </row>
    <row r="73" spans="1:8" ht="31.5" x14ac:dyDescent="0.25">
      <c r="A73" s="282"/>
      <c r="B73" s="287"/>
      <c r="C73" s="22" t="s">
        <v>79</v>
      </c>
      <c r="D73" s="88">
        <v>0</v>
      </c>
      <c r="E73" s="152">
        <v>0</v>
      </c>
      <c r="F73" s="197">
        <v>0</v>
      </c>
      <c r="G73" s="152">
        <v>0</v>
      </c>
      <c r="H73" s="152">
        <v>0</v>
      </c>
    </row>
    <row r="74" spans="1:8" ht="31.5" x14ac:dyDescent="0.25">
      <c r="A74" s="282"/>
      <c r="B74" s="287"/>
      <c r="C74" s="22" t="s">
        <v>80</v>
      </c>
      <c r="D74" s="88">
        <v>0</v>
      </c>
      <c r="E74" s="152">
        <v>0</v>
      </c>
      <c r="F74" s="197">
        <v>0</v>
      </c>
      <c r="G74" s="152">
        <v>0</v>
      </c>
      <c r="H74" s="152">
        <v>0</v>
      </c>
    </row>
    <row r="75" spans="1:8" ht="31.5" x14ac:dyDescent="0.25">
      <c r="A75" s="282"/>
      <c r="B75" s="287"/>
      <c r="C75" s="22" t="s">
        <v>81</v>
      </c>
      <c r="D75" s="88">
        <v>0</v>
      </c>
      <c r="E75" s="152">
        <v>0</v>
      </c>
      <c r="F75" s="197">
        <v>0</v>
      </c>
      <c r="G75" s="152">
        <v>0</v>
      </c>
      <c r="H75" s="152">
        <v>0</v>
      </c>
    </row>
    <row r="76" spans="1:8" ht="15.75" x14ac:dyDescent="0.25">
      <c r="A76" s="283"/>
      <c r="B76" s="288"/>
      <c r="C76" s="22" t="s">
        <v>84</v>
      </c>
      <c r="D76" s="88">
        <v>0</v>
      </c>
      <c r="E76" s="152">
        <f>100+56+45+20+10</f>
        <v>231</v>
      </c>
      <c r="F76" s="197">
        <v>0</v>
      </c>
      <c r="G76" s="152">
        <v>0</v>
      </c>
      <c r="H76" s="152">
        <v>0</v>
      </c>
    </row>
    <row r="77" spans="1:8" ht="15.75" x14ac:dyDescent="0.25">
      <c r="A77" s="281">
        <f>A70+1</f>
        <v>11</v>
      </c>
      <c r="B77" s="2" t="s">
        <v>93</v>
      </c>
      <c r="C77" s="21" t="s">
        <v>76</v>
      </c>
      <c r="D77" s="88">
        <f>SUM(D78:D83)</f>
        <v>0</v>
      </c>
      <c r="E77" s="152">
        <f t="shared" ref="E77:H77" si="10">SUM(E78:E83)</f>
        <v>1072.8277499999999</v>
      </c>
      <c r="F77" s="197">
        <f t="shared" si="10"/>
        <v>2116.0500000000002</v>
      </c>
      <c r="G77" s="152">
        <f t="shared" si="10"/>
        <v>446.05</v>
      </c>
      <c r="H77" s="152">
        <f t="shared" si="10"/>
        <v>0</v>
      </c>
    </row>
    <row r="78" spans="1:8" ht="47.25" x14ac:dyDescent="0.25">
      <c r="A78" s="282"/>
      <c r="B78" s="284" t="str">
        <f>'[1]пр 6'!B16</f>
        <v xml:space="preserve"> Организация и проведение общегородских окружных мероприятий, фестивалей, конкурсов </v>
      </c>
      <c r="C78" s="22" t="s">
        <v>77</v>
      </c>
      <c r="D78" s="88">
        <v>0</v>
      </c>
      <c r="E78" s="152">
        <v>0</v>
      </c>
      <c r="F78" s="197">
        <v>0</v>
      </c>
      <c r="G78" s="152">
        <v>0</v>
      </c>
      <c r="H78" s="152">
        <v>0</v>
      </c>
    </row>
    <row r="79" spans="1:8" ht="32.25" customHeight="1" x14ac:dyDescent="0.25">
      <c r="A79" s="282"/>
      <c r="B79" s="284"/>
      <c r="C79" s="22" t="s">
        <v>78</v>
      </c>
      <c r="D79" s="88">
        <v>0</v>
      </c>
      <c r="E79" s="152">
        <v>0</v>
      </c>
      <c r="F79" s="197">
        <v>0</v>
      </c>
      <c r="G79" s="152">
        <v>0</v>
      </c>
      <c r="H79" s="152">
        <v>0</v>
      </c>
    </row>
    <row r="80" spans="1:8" ht="31.5" x14ac:dyDescent="0.25">
      <c r="A80" s="282"/>
      <c r="B80" s="284"/>
      <c r="C80" s="22" t="s">
        <v>79</v>
      </c>
      <c r="D80" s="88">
        <v>0</v>
      </c>
      <c r="E80" s="152">
        <f>'приложение 6'!I16</f>
        <v>882.82775000000004</v>
      </c>
      <c r="F80" s="197">
        <f>'приложение 6'!J16</f>
        <v>2090</v>
      </c>
      <c r="G80" s="152">
        <f>'приложение 6'!K16</f>
        <v>420</v>
      </c>
      <c r="H80" s="152">
        <f>'приложение 6'!L16</f>
        <v>0</v>
      </c>
    </row>
    <row r="81" spans="1:8" ht="31.5" x14ac:dyDescent="0.25">
      <c r="A81" s="282"/>
      <c r="B81" s="284"/>
      <c r="C81" s="22" t="s">
        <v>80</v>
      </c>
      <c r="D81" s="88">
        <v>0</v>
      </c>
      <c r="E81" s="152">
        <v>0</v>
      </c>
      <c r="F81" s="197">
        <v>0</v>
      </c>
      <c r="G81" s="152">
        <v>0</v>
      </c>
      <c r="H81" s="152">
        <v>0</v>
      </c>
    </row>
    <row r="82" spans="1:8" ht="31.5" x14ac:dyDescent="0.25">
      <c r="A82" s="282"/>
      <c r="B82" s="284"/>
      <c r="C82" s="22" t="s">
        <v>81</v>
      </c>
      <c r="D82" s="88">
        <v>0</v>
      </c>
      <c r="E82" s="152">
        <v>0</v>
      </c>
      <c r="F82" s="197">
        <v>0</v>
      </c>
      <c r="G82" s="152">
        <v>0</v>
      </c>
      <c r="H82" s="152">
        <v>0</v>
      </c>
    </row>
    <row r="83" spans="1:8" ht="15.75" x14ac:dyDescent="0.25">
      <c r="A83" s="283"/>
      <c r="B83" s="285"/>
      <c r="C83" s="22" t="s">
        <v>84</v>
      </c>
      <c r="D83" s="88">
        <v>0</v>
      </c>
      <c r="E83" s="152">
        <f>100+20+30+30+10</f>
        <v>190</v>
      </c>
      <c r="F83" s="197">
        <f>9.91+13.37+2.77</f>
        <v>26.05</v>
      </c>
      <c r="G83" s="152">
        <f>9.91+13.37+2.77</f>
        <v>26.05</v>
      </c>
      <c r="H83" s="152">
        <v>0</v>
      </c>
    </row>
    <row r="84" spans="1:8" ht="15.75" x14ac:dyDescent="0.25">
      <c r="A84" s="281">
        <f>A77+1</f>
        <v>12</v>
      </c>
      <c r="B84" s="149" t="s">
        <v>390</v>
      </c>
      <c r="C84" s="21" t="s">
        <v>76</v>
      </c>
      <c r="D84" s="88">
        <f>SUM(D85:D90)</f>
        <v>0</v>
      </c>
      <c r="E84" s="152">
        <f>SUM(E85:E90)</f>
        <v>0</v>
      </c>
      <c r="F84" s="197">
        <f>SUM(F85:F90)</f>
        <v>0</v>
      </c>
      <c r="G84" s="152">
        <f>SUM(G85:G90)</f>
        <v>0</v>
      </c>
      <c r="H84" s="152">
        <f>SUM(H85:H90)</f>
        <v>0</v>
      </c>
    </row>
    <row r="85" spans="1:8" ht="47.25" x14ac:dyDescent="0.25">
      <c r="A85" s="282"/>
      <c r="B85" s="286" t="str">
        <f>'приложение 6'!B17</f>
        <v>Обеспечение пожарной безопасности</v>
      </c>
      <c r="C85" s="22" t="s">
        <v>77</v>
      </c>
      <c r="D85" s="88">
        <v>0</v>
      </c>
      <c r="E85" s="152">
        <v>0</v>
      </c>
      <c r="F85" s="197">
        <v>0</v>
      </c>
      <c r="G85" s="152">
        <v>0</v>
      </c>
      <c r="H85" s="152">
        <v>0</v>
      </c>
    </row>
    <row r="86" spans="1:8" ht="32.25" customHeight="1" x14ac:dyDescent="0.25">
      <c r="A86" s="282"/>
      <c r="B86" s="287"/>
      <c r="C86" s="22" t="s">
        <v>78</v>
      </c>
      <c r="D86" s="88">
        <v>0</v>
      </c>
      <c r="E86" s="152">
        <v>0</v>
      </c>
      <c r="F86" s="197">
        <v>0</v>
      </c>
      <c r="G86" s="152">
        <v>0</v>
      </c>
      <c r="H86" s="152">
        <v>0</v>
      </c>
    </row>
    <row r="87" spans="1:8" ht="31.5" x14ac:dyDescent="0.25">
      <c r="A87" s="282"/>
      <c r="B87" s="287"/>
      <c r="C87" s="22" t="s">
        <v>79</v>
      </c>
      <c r="D87" s="88">
        <v>0</v>
      </c>
      <c r="E87" s="152">
        <v>0</v>
      </c>
      <c r="F87" s="197">
        <v>0</v>
      </c>
      <c r="G87" s="152">
        <v>0</v>
      </c>
      <c r="H87" s="152">
        <v>0</v>
      </c>
    </row>
    <row r="88" spans="1:8" ht="31.5" x14ac:dyDescent="0.25">
      <c r="A88" s="282"/>
      <c r="B88" s="287"/>
      <c r="C88" s="22" t="s">
        <v>80</v>
      </c>
      <c r="D88" s="88">
        <v>0</v>
      </c>
      <c r="E88" s="152">
        <v>0</v>
      </c>
      <c r="F88" s="197">
        <v>0</v>
      </c>
      <c r="G88" s="152">
        <v>0</v>
      </c>
      <c r="H88" s="152">
        <v>0</v>
      </c>
    </row>
    <row r="89" spans="1:8" ht="31.5" x14ac:dyDescent="0.25">
      <c r="A89" s="282"/>
      <c r="B89" s="287"/>
      <c r="C89" s="22" t="s">
        <v>81</v>
      </c>
      <c r="D89" s="88">
        <v>0</v>
      </c>
      <c r="E89" s="152">
        <v>0</v>
      </c>
      <c r="F89" s="197">
        <v>0</v>
      </c>
      <c r="G89" s="152">
        <v>0</v>
      </c>
      <c r="H89" s="152">
        <v>0</v>
      </c>
    </row>
    <row r="90" spans="1:8" ht="15.75" x14ac:dyDescent="0.25">
      <c r="A90" s="283"/>
      <c r="B90" s="288"/>
      <c r="C90" s="22" t="s">
        <v>84</v>
      </c>
      <c r="D90" s="88">
        <v>0</v>
      </c>
      <c r="E90" s="152">
        <v>0</v>
      </c>
      <c r="F90" s="197">
        <v>0</v>
      </c>
      <c r="G90" s="152">
        <v>0</v>
      </c>
      <c r="H90" s="152">
        <v>0</v>
      </c>
    </row>
    <row r="91" spans="1:8" ht="15.75" x14ac:dyDescent="0.25">
      <c r="A91" s="281">
        <f>A84+1</f>
        <v>13</v>
      </c>
      <c r="B91" s="149" t="s">
        <v>391</v>
      </c>
      <c r="C91" s="21" t="s">
        <v>76</v>
      </c>
      <c r="D91" s="88">
        <f>SUM(D92:D97)</f>
        <v>0</v>
      </c>
      <c r="E91" s="152">
        <f t="shared" ref="E91:H91" si="11">SUM(E92:E97)</f>
        <v>0</v>
      </c>
      <c r="F91" s="197">
        <f t="shared" si="11"/>
        <v>304</v>
      </c>
      <c r="G91" s="152">
        <f t="shared" si="11"/>
        <v>0</v>
      </c>
      <c r="H91" s="152">
        <f t="shared" si="11"/>
        <v>0</v>
      </c>
    </row>
    <row r="92" spans="1:8" ht="47.25" x14ac:dyDescent="0.25">
      <c r="A92" s="282"/>
      <c r="B92" s="284" t="str">
        <f>'приложение 6'!B18</f>
        <v>Обеспечение общественного порядка, в том числе защита от проявлений терроризма и экстремизма</v>
      </c>
      <c r="C92" s="22" t="s">
        <v>77</v>
      </c>
      <c r="D92" s="88">
        <v>0</v>
      </c>
      <c r="E92" s="152">
        <v>0</v>
      </c>
      <c r="F92" s="197">
        <v>0</v>
      </c>
      <c r="G92" s="152">
        <v>0</v>
      </c>
      <c r="H92" s="152">
        <v>0</v>
      </c>
    </row>
    <row r="93" spans="1:8" ht="33" customHeight="1" x14ac:dyDescent="0.25">
      <c r="A93" s="282"/>
      <c r="B93" s="284"/>
      <c r="C93" s="22" t="s">
        <v>78</v>
      </c>
      <c r="D93" s="88">
        <v>0</v>
      </c>
      <c r="E93" s="152">
        <v>0</v>
      </c>
      <c r="F93" s="197">
        <v>0</v>
      </c>
      <c r="G93" s="152">
        <v>0</v>
      </c>
      <c r="H93" s="152">
        <v>0</v>
      </c>
    </row>
    <row r="94" spans="1:8" ht="31.5" x14ac:dyDescent="0.25">
      <c r="A94" s="282"/>
      <c r="B94" s="284"/>
      <c r="C94" s="22" t="s">
        <v>79</v>
      </c>
      <c r="D94" s="88">
        <v>0</v>
      </c>
      <c r="E94" s="152">
        <v>0</v>
      </c>
      <c r="F94" s="197">
        <f>'приложение 6'!J18</f>
        <v>304</v>
      </c>
      <c r="G94" s="152">
        <v>0</v>
      </c>
      <c r="H94" s="152">
        <v>0</v>
      </c>
    </row>
    <row r="95" spans="1:8" ht="31.5" x14ac:dyDescent="0.25">
      <c r="A95" s="282"/>
      <c r="B95" s="284"/>
      <c r="C95" s="22" t="s">
        <v>80</v>
      </c>
      <c r="D95" s="88">
        <v>0</v>
      </c>
      <c r="E95" s="152">
        <v>0</v>
      </c>
      <c r="F95" s="197">
        <v>0</v>
      </c>
      <c r="G95" s="152">
        <v>0</v>
      </c>
      <c r="H95" s="152">
        <v>0</v>
      </c>
    </row>
    <row r="96" spans="1:8" ht="31.5" x14ac:dyDescent="0.25">
      <c r="A96" s="282"/>
      <c r="B96" s="284"/>
      <c r="C96" s="22" t="s">
        <v>81</v>
      </c>
      <c r="D96" s="88">
        <v>0</v>
      </c>
      <c r="E96" s="152">
        <v>0</v>
      </c>
      <c r="F96" s="197">
        <v>0</v>
      </c>
      <c r="G96" s="152">
        <v>0</v>
      </c>
      <c r="H96" s="152">
        <v>0</v>
      </c>
    </row>
    <row r="97" spans="1:9" ht="15.75" x14ac:dyDescent="0.25">
      <c r="A97" s="283"/>
      <c r="B97" s="285"/>
      <c r="C97" s="22" t="s">
        <v>84</v>
      </c>
      <c r="D97" s="88">
        <v>0</v>
      </c>
      <c r="E97" s="152">
        <v>0</v>
      </c>
      <c r="F97" s="197">
        <v>0</v>
      </c>
      <c r="G97" s="152">
        <v>0</v>
      </c>
      <c r="H97" s="152">
        <v>0</v>
      </c>
    </row>
    <row r="98" spans="1:9" ht="15.75" x14ac:dyDescent="0.25">
      <c r="A98" s="293">
        <v>12</v>
      </c>
      <c r="B98" s="2" t="s">
        <v>94</v>
      </c>
      <c r="C98" s="1" t="s">
        <v>76</v>
      </c>
      <c r="D98" s="88">
        <f>SUM(D99:D104)</f>
        <v>16897.297000000002</v>
      </c>
      <c r="E98" s="152">
        <f t="shared" ref="E98:H98" si="12">SUM(E99:E104)</f>
        <v>17341.765299999999</v>
      </c>
      <c r="F98" s="197">
        <f t="shared" si="12"/>
        <v>20381.759999999998</v>
      </c>
      <c r="G98" s="152">
        <f t="shared" si="12"/>
        <v>17503</v>
      </c>
      <c r="H98" s="152">
        <f t="shared" si="12"/>
        <v>17118</v>
      </c>
    </row>
    <row r="99" spans="1:9" ht="47.25" x14ac:dyDescent="0.25">
      <c r="A99" s="294"/>
      <c r="B99" s="286" t="s">
        <v>95</v>
      </c>
      <c r="C99" s="2" t="s">
        <v>77</v>
      </c>
      <c r="D99" s="88">
        <f>D106+D113+D120+D127+D134+D141+D148+D155+D162+D169+D176</f>
        <v>64.16</v>
      </c>
      <c r="E99" s="152">
        <f>E106+E113+E120+E127+E134+E141+E148+E155+E162+E169+E176+E183</f>
        <v>13.3</v>
      </c>
      <c r="F99" s="197">
        <f t="shared" ref="F99:H99" si="13">F106+F113+F120+F127+F134+F141+F148+F155+F162+F169+F176</f>
        <v>0</v>
      </c>
      <c r="G99" s="152">
        <f t="shared" si="13"/>
        <v>0</v>
      </c>
      <c r="H99" s="152">
        <f t="shared" si="13"/>
        <v>0</v>
      </c>
    </row>
    <row r="100" spans="1:9" ht="31.5" customHeight="1" x14ac:dyDescent="0.25">
      <c r="A100" s="294"/>
      <c r="B100" s="284"/>
      <c r="C100" s="2" t="s">
        <v>78</v>
      </c>
      <c r="D100" s="88">
        <f>D107+D114+D121+D128+D135+D142+D149+D156+D163+D170+D177</f>
        <v>0</v>
      </c>
      <c r="E100" s="152">
        <f t="shared" ref="E100" si="14">E107+E114+E121+E128+E135+E142+E149+E156+E163+E170+E177</f>
        <v>0</v>
      </c>
      <c r="F100" s="197">
        <f t="shared" ref="F100:H100" si="15">F107+F114+F121+F128+F135+F142+F149+F156+F163+F170+F177</f>
        <v>0</v>
      </c>
      <c r="G100" s="152">
        <f t="shared" si="15"/>
        <v>0</v>
      </c>
      <c r="H100" s="152">
        <f t="shared" si="15"/>
        <v>0</v>
      </c>
    </row>
    <row r="101" spans="1:9" ht="31.5" x14ac:dyDescent="0.25">
      <c r="A101" s="294"/>
      <c r="B101" s="284"/>
      <c r="C101" s="2" t="s">
        <v>79</v>
      </c>
      <c r="D101" s="88">
        <f>D108+D115+D122+D129+D136+D143+D150+D157+D164+D171+D178</f>
        <v>16488.487000000001</v>
      </c>
      <c r="E101" s="152">
        <f t="shared" ref="E101" si="16">E108+E115+E122+E129+E136+E143+E150+E157+E164+E171+E178</f>
        <v>17000.5</v>
      </c>
      <c r="F101" s="197">
        <f>F108+F115+F122+F129+F136+F143+F150+F157+F164+F171+F178+F185+F192+F199</f>
        <v>20066.759999999998</v>
      </c>
      <c r="G101" s="152">
        <f t="shared" ref="G101:H101" si="17">G108+G115+G122+G129+G136+G143+G150+G157+G164+G171+G178+G185+G192+G199</f>
        <v>17188</v>
      </c>
      <c r="H101" s="152">
        <f t="shared" si="17"/>
        <v>16803</v>
      </c>
      <c r="I101" s="121"/>
    </row>
    <row r="102" spans="1:9" ht="31.5" x14ac:dyDescent="0.25">
      <c r="A102" s="294"/>
      <c r="B102" s="284"/>
      <c r="C102" s="2" t="s">
        <v>80</v>
      </c>
      <c r="D102" s="88">
        <f t="shared" ref="D102:H104" si="18">D109+D116+D123+D130+D137+D144+D151+D158+D165+D172+D179</f>
        <v>0</v>
      </c>
      <c r="E102" s="152">
        <f t="shared" si="18"/>
        <v>0</v>
      </c>
      <c r="F102" s="197">
        <f t="shared" si="18"/>
        <v>0</v>
      </c>
      <c r="G102" s="152">
        <f t="shared" si="18"/>
        <v>0</v>
      </c>
      <c r="H102" s="152">
        <f t="shared" si="18"/>
        <v>0</v>
      </c>
    </row>
    <row r="103" spans="1:9" ht="31.5" x14ac:dyDescent="0.25">
      <c r="A103" s="294"/>
      <c r="B103" s="284"/>
      <c r="C103" s="1" t="s">
        <v>81</v>
      </c>
      <c r="D103" s="88">
        <f t="shared" si="18"/>
        <v>0</v>
      </c>
      <c r="E103" s="152">
        <f t="shared" si="18"/>
        <v>0</v>
      </c>
      <c r="F103" s="197">
        <f t="shared" si="18"/>
        <v>0</v>
      </c>
      <c r="G103" s="152">
        <f t="shared" si="18"/>
        <v>0</v>
      </c>
      <c r="H103" s="152">
        <f t="shared" si="18"/>
        <v>0</v>
      </c>
    </row>
    <row r="104" spans="1:9" ht="15.75" x14ac:dyDescent="0.25">
      <c r="A104" s="295"/>
      <c r="B104" s="285"/>
      <c r="C104" s="1" t="s">
        <v>84</v>
      </c>
      <c r="D104" s="152">
        <f t="shared" si="18"/>
        <v>344.65</v>
      </c>
      <c r="E104" s="152">
        <f t="shared" si="18"/>
        <v>327.96530000000001</v>
      </c>
      <c r="F104" s="197">
        <f t="shared" si="18"/>
        <v>315</v>
      </c>
      <c r="G104" s="152">
        <f t="shared" si="18"/>
        <v>315</v>
      </c>
      <c r="H104" s="152">
        <f t="shared" si="18"/>
        <v>315</v>
      </c>
      <c r="I104" s="121"/>
    </row>
    <row r="105" spans="1:9" ht="15.75" x14ac:dyDescent="0.25">
      <c r="A105" s="293">
        <f>A98+1</f>
        <v>13</v>
      </c>
      <c r="B105" s="2" t="s">
        <v>96</v>
      </c>
      <c r="C105" s="1" t="s">
        <v>76</v>
      </c>
      <c r="D105" s="88">
        <f>SUM(D106:D111)</f>
        <v>16498.38</v>
      </c>
      <c r="E105" s="152">
        <f t="shared" ref="E105:H105" si="19">SUM(E106:E111)</f>
        <v>16305.9653</v>
      </c>
      <c r="F105" s="197">
        <f t="shared" si="19"/>
        <v>15058</v>
      </c>
      <c r="G105" s="152">
        <f t="shared" si="19"/>
        <v>17015</v>
      </c>
      <c r="H105" s="152">
        <f t="shared" si="19"/>
        <v>17015</v>
      </c>
    </row>
    <row r="106" spans="1:9" ht="47.25" x14ac:dyDescent="0.25">
      <c r="A106" s="294"/>
      <c r="B106" s="286" t="s">
        <v>19</v>
      </c>
      <c r="C106" s="2" t="s">
        <v>77</v>
      </c>
      <c r="D106" s="88">
        <v>0</v>
      </c>
      <c r="E106" s="152">
        <v>0</v>
      </c>
      <c r="F106" s="197">
        <v>0</v>
      </c>
      <c r="G106" s="152">
        <v>0</v>
      </c>
      <c r="H106" s="152">
        <v>0</v>
      </c>
    </row>
    <row r="107" spans="1:9" ht="31.5" customHeight="1" x14ac:dyDescent="0.25">
      <c r="A107" s="294"/>
      <c r="B107" s="284"/>
      <c r="C107" s="2" t="s">
        <v>78</v>
      </c>
      <c r="D107" s="88">
        <v>0</v>
      </c>
      <c r="E107" s="152">
        <v>0</v>
      </c>
      <c r="F107" s="197">
        <v>0</v>
      </c>
      <c r="G107" s="152">
        <v>0</v>
      </c>
      <c r="H107" s="152">
        <v>0</v>
      </c>
    </row>
    <row r="108" spans="1:9" ht="31.5" x14ac:dyDescent="0.25">
      <c r="A108" s="294"/>
      <c r="B108" s="284"/>
      <c r="C108" s="2" t="s">
        <v>79</v>
      </c>
      <c r="D108" s="88">
        <f>'приложение 6'!H21</f>
        <v>16153.73</v>
      </c>
      <c r="E108" s="152">
        <f>'приложение 6'!I21</f>
        <v>16110</v>
      </c>
      <c r="F108" s="197">
        <f>'приложение 6'!J21</f>
        <v>14743</v>
      </c>
      <c r="G108" s="152">
        <f>'приложение 6'!K21</f>
        <v>16700</v>
      </c>
      <c r="H108" s="152">
        <f>'приложение 6'!L21</f>
        <v>16700</v>
      </c>
    </row>
    <row r="109" spans="1:9" ht="31.5" x14ac:dyDescent="0.25">
      <c r="A109" s="294"/>
      <c r="B109" s="284"/>
      <c r="C109" s="2" t="s">
        <v>80</v>
      </c>
      <c r="D109" s="88">
        <v>0</v>
      </c>
      <c r="E109" s="152">
        <v>0</v>
      </c>
      <c r="F109" s="197">
        <v>0</v>
      </c>
      <c r="G109" s="152">
        <v>0</v>
      </c>
      <c r="H109" s="152">
        <v>0</v>
      </c>
    </row>
    <row r="110" spans="1:9" ht="31.5" x14ac:dyDescent="0.25">
      <c r="A110" s="294"/>
      <c r="B110" s="284"/>
      <c r="C110" s="1" t="s">
        <v>81</v>
      </c>
      <c r="D110" s="88">
        <v>0</v>
      </c>
      <c r="E110" s="152">
        <v>0</v>
      </c>
      <c r="F110" s="197">
        <v>0</v>
      </c>
      <c r="G110" s="152">
        <v>0</v>
      </c>
      <c r="H110" s="152">
        <v>0</v>
      </c>
    </row>
    <row r="111" spans="1:9" ht="15.75" x14ac:dyDescent="0.25">
      <c r="A111" s="295"/>
      <c r="B111" s="285"/>
      <c r="C111" s="2" t="s">
        <v>84</v>
      </c>
      <c r="D111" s="88">
        <v>344.65</v>
      </c>
      <c r="E111" s="152">
        <f>183+12.9653</f>
        <v>195.96530000000001</v>
      </c>
      <c r="F111" s="197">
        <v>315</v>
      </c>
      <c r="G111" s="152">
        <v>315</v>
      </c>
      <c r="H111" s="152">
        <v>315</v>
      </c>
    </row>
    <row r="112" spans="1:9" ht="15.75" x14ac:dyDescent="0.25">
      <c r="A112" s="281">
        <v>14</v>
      </c>
      <c r="B112" s="2" t="s">
        <v>97</v>
      </c>
      <c r="C112" s="21" t="s">
        <v>76</v>
      </c>
      <c r="D112" s="88">
        <f>SUM(D113:D118)</f>
        <v>0</v>
      </c>
      <c r="E112" s="152">
        <f t="shared" ref="E112:H112" si="20">SUM(E113:E118)</f>
        <v>137.67400000000001</v>
      </c>
      <c r="F112" s="197">
        <f t="shared" si="20"/>
        <v>794.94600000000003</v>
      </c>
      <c r="G112" s="152">
        <f t="shared" si="20"/>
        <v>0</v>
      </c>
      <c r="H112" s="152">
        <f t="shared" si="20"/>
        <v>0</v>
      </c>
    </row>
    <row r="113" spans="1:8" ht="47.25" x14ac:dyDescent="0.25">
      <c r="A113" s="282"/>
      <c r="B113" s="286" t="s">
        <v>21</v>
      </c>
      <c r="C113" s="22" t="s">
        <v>77</v>
      </c>
      <c r="D113" s="88">
        <v>0</v>
      </c>
      <c r="E113" s="152">
        <v>0</v>
      </c>
      <c r="F113" s="197">
        <v>0</v>
      </c>
      <c r="G113" s="152">
        <v>0</v>
      </c>
      <c r="H113" s="152">
        <v>0</v>
      </c>
    </row>
    <row r="114" spans="1:8" ht="33" customHeight="1" x14ac:dyDescent="0.25">
      <c r="A114" s="282"/>
      <c r="B114" s="287"/>
      <c r="C114" s="22" t="s">
        <v>78</v>
      </c>
      <c r="D114" s="88">
        <v>0</v>
      </c>
      <c r="E114" s="152">
        <v>0</v>
      </c>
      <c r="F114" s="197">
        <v>0</v>
      </c>
      <c r="G114" s="152">
        <v>0</v>
      </c>
      <c r="H114" s="152">
        <v>0</v>
      </c>
    </row>
    <row r="115" spans="1:8" ht="31.5" x14ac:dyDescent="0.25">
      <c r="A115" s="282"/>
      <c r="B115" s="287"/>
      <c r="C115" s="22" t="s">
        <v>79</v>
      </c>
      <c r="D115" s="88">
        <v>0</v>
      </c>
      <c r="E115" s="152">
        <f>'приложение 6'!I22</f>
        <v>137.67400000000001</v>
      </c>
      <c r="F115" s="197">
        <f>'приложение 6'!J22</f>
        <v>794.94600000000003</v>
      </c>
      <c r="G115" s="152">
        <f>'приложение 6'!K22</f>
        <v>0</v>
      </c>
      <c r="H115" s="152">
        <f>'приложение 6'!L22</f>
        <v>0</v>
      </c>
    </row>
    <row r="116" spans="1:8" ht="31.5" x14ac:dyDescent="0.25">
      <c r="A116" s="282"/>
      <c r="B116" s="287"/>
      <c r="C116" s="22" t="s">
        <v>80</v>
      </c>
      <c r="D116" s="88">
        <v>0</v>
      </c>
      <c r="E116" s="152">
        <v>0</v>
      </c>
      <c r="F116" s="197">
        <v>0</v>
      </c>
      <c r="G116" s="152">
        <v>0</v>
      </c>
      <c r="H116" s="152">
        <v>0</v>
      </c>
    </row>
    <row r="117" spans="1:8" ht="31.5" x14ac:dyDescent="0.25">
      <c r="A117" s="282"/>
      <c r="B117" s="287"/>
      <c r="C117" s="22" t="s">
        <v>81</v>
      </c>
      <c r="D117" s="88">
        <v>0</v>
      </c>
      <c r="E117" s="152">
        <v>0</v>
      </c>
      <c r="F117" s="197">
        <v>0</v>
      </c>
      <c r="G117" s="152">
        <v>0</v>
      </c>
      <c r="H117" s="152">
        <v>0</v>
      </c>
    </row>
    <row r="118" spans="1:8" ht="15.75" x14ac:dyDescent="0.25">
      <c r="A118" s="283"/>
      <c r="B118" s="288"/>
      <c r="C118" s="22" t="s">
        <v>84</v>
      </c>
      <c r="D118" s="88">
        <v>0</v>
      </c>
      <c r="E118" s="152">
        <v>0</v>
      </c>
      <c r="F118" s="197">
        <v>0</v>
      </c>
      <c r="G118" s="152">
        <v>0</v>
      </c>
      <c r="H118" s="152">
        <v>0</v>
      </c>
    </row>
    <row r="119" spans="1:8" ht="15.75" x14ac:dyDescent="0.25">
      <c r="A119" s="238">
        <v>15</v>
      </c>
      <c r="B119" s="2" t="s">
        <v>98</v>
      </c>
      <c r="C119" s="21" t="s">
        <v>76</v>
      </c>
      <c r="D119" s="88">
        <f>SUM(D120:D125)</f>
        <v>0</v>
      </c>
      <c r="E119" s="152">
        <f t="shared" ref="E119:H119" si="21">SUM(E120:E125)</f>
        <v>22</v>
      </c>
      <c r="F119" s="197">
        <f t="shared" si="21"/>
        <v>0</v>
      </c>
      <c r="G119" s="152">
        <f t="shared" si="21"/>
        <v>0</v>
      </c>
      <c r="H119" s="152">
        <f t="shared" si="21"/>
        <v>0</v>
      </c>
    </row>
    <row r="120" spans="1:8" ht="47.25" x14ac:dyDescent="0.25">
      <c r="A120" s="238"/>
      <c r="B120" s="284" t="s">
        <v>23</v>
      </c>
      <c r="C120" s="22" t="s">
        <v>77</v>
      </c>
      <c r="D120" s="88">
        <v>0</v>
      </c>
      <c r="E120" s="152">
        <v>0</v>
      </c>
      <c r="F120" s="197">
        <v>0</v>
      </c>
      <c r="G120" s="152">
        <v>0</v>
      </c>
      <c r="H120" s="152">
        <v>0</v>
      </c>
    </row>
    <row r="121" spans="1:8" ht="33" customHeight="1" x14ac:dyDescent="0.25">
      <c r="A121" s="238"/>
      <c r="B121" s="284"/>
      <c r="C121" s="22" t="s">
        <v>78</v>
      </c>
      <c r="D121" s="88">
        <v>0</v>
      </c>
      <c r="E121" s="152">
        <v>0</v>
      </c>
      <c r="F121" s="197">
        <v>0</v>
      </c>
      <c r="G121" s="152">
        <v>0</v>
      </c>
      <c r="H121" s="152">
        <v>0</v>
      </c>
    </row>
    <row r="122" spans="1:8" ht="31.5" x14ac:dyDescent="0.25">
      <c r="A122" s="238"/>
      <c r="B122" s="284"/>
      <c r="C122" s="22" t="s">
        <v>79</v>
      </c>
      <c r="D122" s="88">
        <f>'приложение 6'!H23</f>
        <v>0</v>
      </c>
      <c r="E122" s="152">
        <f>'приложение 6'!I23</f>
        <v>0</v>
      </c>
      <c r="F122" s="197">
        <f>'приложение 6'!J23</f>
        <v>0</v>
      </c>
      <c r="G122" s="152">
        <f>'приложение 6'!K23</f>
        <v>0</v>
      </c>
      <c r="H122" s="152">
        <f>'приложение 6'!L23</f>
        <v>0</v>
      </c>
    </row>
    <row r="123" spans="1:8" ht="31.5" x14ac:dyDescent="0.25">
      <c r="A123" s="238"/>
      <c r="B123" s="284"/>
      <c r="C123" s="22" t="s">
        <v>80</v>
      </c>
      <c r="D123" s="88">
        <v>0</v>
      </c>
      <c r="E123" s="152">
        <v>0</v>
      </c>
      <c r="F123" s="197">
        <v>0</v>
      </c>
      <c r="G123" s="152">
        <v>0</v>
      </c>
      <c r="H123" s="152">
        <v>0</v>
      </c>
    </row>
    <row r="124" spans="1:8" ht="31.5" x14ac:dyDescent="0.25">
      <c r="A124" s="238"/>
      <c r="B124" s="284"/>
      <c r="C124" s="22" t="s">
        <v>81</v>
      </c>
      <c r="D124" s="88">
        <v>0</v>
      </c>
      <c r="E124" s="152">
        <v>0</v>
      </c>
      <c r="F124" s="197">
        <v>0</v>
      </c>
      <c r="G124" s="152">
        <v>0</v>
      </c>
      <c r="H124" s="152">
        <v>0</v>
      </c>
    </row>
    <row r="125" spans="1:8" ht="15.75" x14ac:dyDescent="0.25">
      <c r="A125" s="238"/>
      <c r="B125" s="285"/>
      <c r="C125" s="22" t="s">
        <v>84</v>
      </c>
      <c r="D125" s="88">
        <v>0</v>
      </c>
      <c r="E125" s="152">
        <v>22</v>
      </c>
      <c r="F125" s="197">
        <v>0</v>
      </c>
      <c r="G125" s="152">
        <v>0</v>
      </c>
      <c r="H125" s="152">
        <v>0</v>
      </c>
    </row>
    <row r="126" spans="1:8" ht="15.75" x14ac:dyDescent="0.25">
      <c r="A126" s="281">
        <f>A119+1</f>
        <v>16</v>
      </c>
      <c r="B126" s="2" t="s">
        <v>99</v>
      </c>
      <c r="C126" s="21" t="s">
        <v>76</v>
      </c>
      <c r="D126" s="88">
        <f>SUM(D127:D132)</f>
        <v>0</v>
      </c>
      <c r="E126" s="152">
        <f>SUM(E127:E132)</f>
        <v>570</v>
      </c>
      <c r="F126" s="197">
        <f>SUM(F127:F132)</f>
        <v>362</v>
      </c>
      <c r="G126" s="152">
        <f>SUM(G127:G132)</f>
        <v>400</v>
      </c>
      <c r="H126" s="152">
        <f>SUM(H127:H132)</f>
        <v>0</v>
      </c>
    </row>
    <row r="127" spans="1:8" ht="47.25" x14ac:dyDescent="0.25">
      <c r="A127" s="282"/>
      <c r="B127" s="286" t="str">
        <f>'[1]пр 6'!B22</f>
        <v>Укрепление материально технической базы учреждений культуры и дополнительного образования в сфере культуры</v>
      </c>
      <c r="C127" s="22" t="s">
        <v>77</v>
      </c>
      <c r="D127" s="88">
        <v>0</v>
      </c>
      <c r="E127" s="152">
        <v>0</v>
      </c>
      <c r="F127" s="197">
        <v>0</v>
      </c>
      <c r="G127" s="152">
        <v>0</v>
      </c>
      <c r="H127" s="152">
        <v>0</v>
      </c>
    </row>
    <row r="128" spans="1:8" ht="30.75" customHeight="1" x14ac:dyDescent="0.25">
      <c r="A128" s="282"/>
      <c r="B128" s="287"/>
      <c r="C128" s="22" t="s">
        <v>78</v>
      </c>
      <c r="D128" s="88">
        <v>0</v>
      </c>
      <c r="E128" s="152">
        <v>0</v>
      </c>
      <c r="F128" s="197">
        <v>0</v>
      </c>
      <c r="G128" s="152">
        <v>0</v>
      </c>
      <c r="H128" s="152">
        <v>0</v>
      </c>
    </row>
    <row r="129" spans="1:8" ht="31.5" x14ac:dyDescent="0.25">
      <c r="A129" s="282"/>
      <c r="B129" s="287"/>
      <c r="C129" s="22" t="s">
        <v>79</v>
      </c>
      <c r="D129" s="88">
        <v>0</v>
      </c>
      <c r="E129" s="152">
        <f>'приложение 6'!I24</f>
        <v>500</v>
      </c>
      <c r="F129" s="197">
        <f>'приложение 6'!J24</f>
        <v>362</v>
      </c>
      <c r="G129" s="152">
        <f>'приложение 6'!K24</f>
        <v>400</v>
      </c>
      <c r="H129" s="152">
        <f>'приложение 6'!L24</f>
        <v>0</v>
      </c>
    </row>
    <row r="130" spans="1:8" ht="31.5" x14ac:dyDescent="0.25">
      <c r="A130" s="282"/>
      <c r="B130" s="287"/>
      <c r="C130" s="22" t="s">
        <v>80</v>
      </c>
      <c r="D130" s="88">
        <v>0</v>
      </c>
      <c r="E130" s="152">
        <v>0</v>
      </c>
      <c r="F130" s="197">
        <v>0</v>
      </c>
      <c r="G130" s="152">
        <v>0</v>
      </c>
      <c r="H130" s="152">
        <v>0</v>
      </c>
    </row>
    <row r="131" spans="1:8" ht="31.5" x14ac:dyDescent="0.25">
      <c r="A131" s="282"/>
      <c r="B131" s="287"/>
      <c r="C131" s="22" t="s">
        <v>81</v>
      </c>
      <c r="D131" s="88">
        <v>0</v>
      </c>
      <c r="E131" s="152">
        <v>0</v>
      </c>
      <c r="F131" s="197">
        <v>0</v>
      </c>
      <c r="G131" s="152">
        <v>0</v>
      </c>
      <c r="H131" s="152">
        <v>0</v>
      </c>
    </row>
    <row r="132" spans="1:8" ht="15.75" x14ac:dyDescent="0.25">
      <c r="A132" s="283"/>
      <c r="B132" s="288"/>
      <c r="C132" s="22" t="s">
        <v>84</v>
      </c>
      <c r="D132" s="88">
        <v>0</v>
      </c>
      <c r="E132" s="152">
        <v>70</v>
      </c>
      <c r="F132" s="197">
        <v>0</v>
      </c>
      <c r="G132" s="152">
        <v>0</v>
      </c>
      <c r="H132" s="152">
        <v>0</v>
      </c>
    </row>
    <row r="133" spans="1:8" ht="15.75" x14ac:dyDescent="0.25">
      <c r="A133" s="281">
        <f>A126+1</f>
        <v>17</v>
      </c>
      <c r="B133" s="2" t="s">
        <v>115</v>
      </c>
      <c r="C133" s="21" t="s">
        <v>76</v>
      </c>
      <c r="D133" s="88">
        <f>SUM(D134:D139)</f>
        <v>0</v>
      </c>
      <c r="E133" s="152">
        <f t="shared" ref="E133:H133" si="22">SUM(E134:E139)</f>
        <v>152.4</v>
      </c>
      <c r="F133" s="197">
        <f t="shared" si="22"/>
        <v>1575.444</v>
      </c>
      <c r="G133" s="152">
        <f t="shared" si="22"/>
        <v>0</v>
      </c>
      <c r="H133" s="152">
        <f t="shared" si="22"/>
        <v>0</v>
      </c>
    </row>
    <row r="134" spans="1:8" ht="47.25" x14ac:dyDescent="0.25">
      <c r="A134" s="282"/>
      <c r="B134" s="284" t="str">
        <f>'[1]пр 6'!B23</f>
        <v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v>
      </c>
      <c r="C134" s="22" t="s">
        <v>77</v>
      </c>
      <c r="D134" s="88">
        <v>0</v>
      </c>
      <c r="E134" s="152">
        <v>0</v>
      </c>
      <c r="F134" s="197">
        <v>0</v>
      </c>
      <c r="G134" s="152">
        <v>0</v>
      </c>
      <c r="H134" s="152">
        <v>0</v>
      </c>
    </row>
    <row r="135" spans="1:8" ht="32.25" customHeight="1" x14ac:dyDescent="0.25">
      <c r="A135" s="282"/>
      <c r="B135" s="284"/>
      <c r="C135" s="22" t="s">
        <v>78</v>
      </c>
      <c r="D135" s="88">
        <v>0</v>
      </c>
      <c r="E135" s="152">
        <v>0</v>
      </c>
      <c r="F135" s="197">
        <v>0</v>
      </c>
      <c r="G135" s="152">
        <v>0</v>
      </c>
      <c r="H135" s="152">
        <v>0</v>
      </c>
    </row>
    <row r="136" spans="1:8" ht="31.5" x14ac:dyDescent="0.25">
      <c r="A136" s="282"/>
      <c r="B136" s="284"/>
      <c r="C136" s="22" t="s">
        <v>79</v>
      </c>
      <c r="D136" s="88">
        <f>'приложение 6'!H25</f>
        <v>0</v>
      </c>
      <c r="E136" s="152">
        <f>'приложение 6'!I25</f>
        <v>152.4</v>
      </c>
      <c r="F136" s="197">
        <f>'приложение 6'!J25</f>
        <v>1575.444</v>
      </c>
      <c r="G136" s="152">
        <f>'приложение 6'!K25</f>
        <v>0</v>
      </c>
      <c r="H136" s="152">
        <f>'приложение 6'!L25</f>
        <v>0</v>
      </c>
    </row>
    <row r="137" spans="1:8" ht="31.5" x14ac:dyDescent="0.25">
      <c r="A137" s="282"/>
      <c r="B137" s="284"/>
      <c r="C137" s="22" t="s">
        <v>80</v>
      </c>
      <c r="D137" s="88">
        <v>0</v>
      </c>
      <c r="E137" s="152">
        <v>0</v>
      </c>
      <c r="F137" s="197">
        <v>0</v>
      </c>
      <c r="G137" s="152">
        <v>0</v>
      </c>
      <c r="H137" s="152">
        <v>0</v>
      </c>
    </row>
    <row r="138" spans="1:8" ht="31.5" x14ac:dyDescent="0.25">
      <c r="A138" s="282"/>
      <c r="B138" s="284"/>
      <c r="C138" s="22" t="s">
        <v>81</v>
      </c>
      <c r="D138" s="88">
        <v>0</v>
      </c>
      <c r="E138" s="152">
        <v>0</v>
      </c>
      <c r="F138" s="197">
        <v>0</v>
      </c>
      <c r="G138" s="152">
        <v>0</v>
      </c>
      <c r="H138" s="152">
        <v>0</v>
      </c>
    </row>
    <row r="139" spans="1:8" ht="15.75" x14ac:dyDescent="0.25">
      <c r="A139" s="283"/>
      <c r="B139" s="285"/>
      <c r="C139" s="22" t="s">
        <v>84</v>
      </c>
      <c r="D139" s="88">
        <v>0</v>
      </c>
      <c r="E139" s="152">
        <v>0</v>
      </c>
      <c r="F139" s="197">
        <v>0</v>
      </c>
      <c r="G139" s="152">
        <v>0</v>
      </c>
      <c r="H139" s="152">
        <v>0</v>
      </c>
    </row>
    <row r="140" spans="1:8" ht="15.75" x14ac:dyDescent="0.25">
      <c r="A140" s="281">
        <f>A133+1</f>
        <v>18</v>
      </c>
      <c r="B140" s="2" t="s">
        <v>109</v>
      </c>
      <c r="C140" s="21" t="s">
        <v>76</v>
      </c>
      <c r="D140" s="88">
        <f>SUM(D141:D146)</f>
        <v>0</v>
      </c>
      <c r="E140" s="152">
        <f>SUM(E141:E146)</f>
        <v>51.5</v>
      </c>
      <c r="F140" s="197">
        <f>SUM(F141:F146)</f>
        <v>45</v>
      </c>
      <c r="G140" s="152">
        <f>SUM(G141:G146)</f>
        <v>88</v>
      </c>
      <c r="H140" s="152">
        <f>SUM(H141:H146)</f>
        <v>0</v>
      </c>
    </row>
    <row r="141" spans="1:8" ht="47.25" x14ac:dyDescent="0.25">
      <c r="A141" s="282"/>
      <c r="B141" s="286" t="s">
        <v>29</v>
      </c>
      <c r="C141" s="22" t="s">
        <v>77</v>
      </c>
      <c r="D141" s="88">
        <v>0</v>
      </c>
      <c r="E141" s="152">
        <v>0</v>
      </c>
      <c r="F141" s="197">
        <v>0</v>
      </c>
      <c r="G141" s="152">
        <v>0</v>
      </c>
      <c r="H141" s="152">
        <v>0</v>
      </c>
    </row>
    <row r="142" spans="1:8" ht="32.25" customHeight="1" x14ac:dyDescent="0.25">
      <c r="A142" s="282"/>
      <c r="B142" s="287"/>
      <c r="C142" s="22" t="s">
        <v>78</v>
      </c>
      <c r="D142" s="88">
        <v>0</v>
      </c>
      <c r="E142" s="152">
        <v>0</v>
      </c>
      <c r="F142" s="197">
        <v>0</v>
      </c>
      <c r="G142" s="152">
        <v>0</v>
      </c>
      <c r="H142" s="152">
        <v>0</v>
      </c>
    </row>
    <row r="143" spans="1:8" ht="31.5" x14ac:dyDescent="0.25">
      <c r="A143" s="282"/>
      <c r="B143" s="287"/>
      <c r="C143" s="22" t="s">
        <v>79</v>
      </c>
      <c r="D143" s="88">
        <f>'приложение 6'!H26</f>
        <v>0</v>
      </c>
      <c r="E143" s="152">
        <f>'приложение 6'!I26</f>
        <v>51.5</v>
      </c>
      <c r="F143" s="197">
        <f>'приложение 6'!J26</f>
        <v>45</v>
      </c>
      <c r="G143" s="152">
        <f>'приложение 6'!K26</f>
        <v>88</v>
      </c>
      <c r="H143" s="152">
        <f>'приложение 6'!L26</f>
        <v>0</v>
      </c>
    </row>
    <row r="144" spans="1:8" ht="31.5" x14ac:dyDescent="0.25">
      <c r="A144" s="282"/>
      <c r="B144" s="287"/>
      <c r="C144" s="22" t="s">
        <v>80</v>
      </c>
      <c r="D144" s="88">
        <v>0</v>
      </c>
      <c r="E144" s="152">
        <v>0</v>
      </c>
      <c r="F144" s="197">
        <v>0</v>
      </c>
      <c r="G144" s="152">
        <v>0</v>
      </c>
      <c r="H144" s="152">
        <v>0</v>
      </c>
    </row>
    <row r="145" spans="1:8" ht="31.5" x14ac:dyDescent="0.25">
      <c r="A145" s="282"/>
      <c r="B145" s="287"/>
      <c r="C145" s="22" t="s">
        <v>81</v>
      </c>
      <c r="D145" s="88">
        <v>0</v>
      </c>
      <c r="E145" s="152">
        <v>0</v>
      </c>
      <c r="F145" s="197">
        <v>0</v>
      </c>
      <c r="G145" s="152">
        <v>0</v>
      </c>
      <c r="H145" s="152">
        <v>0</v>
      </c>
    </row>
    <row r="146" spans="1:8" ht="15.75" x14ac:dyDescent="0.25">
      <c r="A146" s="283"/>
      <c r="B146" s="288"/>
      <c r="C146" s="22" t="s">
        <v>84</v>
      </c>
      <c r="D146" s="88">
        <v>0</v>
      </c>
      <c r="E146" s="152">
        <v>0</v>
      </c>
      <c r="F146" s="197">
        <v>0</v>
      </c>
      <c r="G146" s="152">
        <v>0</v>
      </c>
      <c r="H146" s="152">
        <v>0</v>
      </c>
    </row>
    <row r="147" spans="1:8" ht="15.75" x14ac:dyDescent="0.25">
      <c r="A147" s="281">
        <f>A140+1</f>
        <v>19</v>
      </c>
      <c r="B147" s="2" t="s">
        <v>110</v>
      </c>
      <c r="C147" s="21" t="s">
        <v>76</v>
      </c>
      <c r="D147" s="88">
        <f>SUM(D148:D153)</f>
        <v>0</v>
      </c>
      <c r="E147" s="152">
        <f t="shared" ref="E147:H147" si="23">SUM(E148:E153)</f>
        <v>20</v>
      </c>
      <c r="F147" s="197">
        <f t="shared" si="23"/>
        <v>0</v>
      </c>
      <c r="G147" s="152">
        <f t="shared" si="23"/>
        <v>0</v>
      </c>
      <c r="H147" s="152">
        <f t="shared" si="23"/>
        <v>0</v>
      </c>
    </row>
    <row r="148" spans="1:8" ht="47.25" x14ac:dyDescent="0.25">
      <c r="A148" s="282"/>
      <c r="B148" s="284" t="s">
        <v>69</v>
      </c>
      <c r="C148" s="22" t="s">
        <v>77</v>
      </c>
      <c r="D148" s="88">
        <v>0</v>
      </c>
      <c r="E148" s="152">
        <v>0</v>
      </c>
      <c r="F148" s="197">
        <v>0</v>
      </c>
      <c r="G148" s="152">
        <v>0</v>
      </c>
      <c r="H148" s="152">
        <v>0</v>
      </c>
    </row>
    <row r="149" spans="1:8" ht="33.75" customHeight="1" x14ac:dyDescent="0.25">
      <c r="A149" s="282"/>
      <c r="B149" s="284"/>
      <c r="C149" s="22" t="s">
        <v>78</v>
      </c>
      <c r="D149" s="88">
        <v>0</v>
      </c>
      <c r="E149" s="152">
        <v>0</v>
      </c>
      <c r="F149" s="197">
        <v>0</v>
      </c>
      <c r="G149" s="152">
        <v>0</v>
      </c>
      <c r="H149" s="152">
        <v>0</v>
      </c>
    </row>
    <row r="150" spans="1:8" ht="31.5" x14ac:dyDescent="0.25">
      <c r="A150" s="282"/>
      <c r="B150" s="284"/>
      <c r="C150" s="22" t="s">
        <v>79</v>
      </c>
      <c r="D150" s="88">
        <v>0</v>
      </c>
      <c r="E150" s="152">
        <v>0</v>
      </c>
      <c r="F150" s="197">
        <v>0</v>
      </c>
      <c r="G150" s="152">
        <v>0</v>
      </c>
      <c r="H150" s="152">
        <v>0</v>
      </c>
    </row>
    <row r="151" spans="1:8" ht="31.5" x14ac:dyDescent="0.25">
      <c r="A151" s="282"/>
      <c r="B151" s="284"/>
      <c r="C151" s="22" t="s">
        <v>80</v>
      </c>
      <c r="D151" s="88">
        <v>0</v>
      </c>
      <c r="E151" s="152">
        <v>0</v>
      </c>
      <c r="F151" s="197">
        <v>0</v>
      </c>
      <c r="G151" s="152">
        <v>0</v>
      </c>
      <c r="H151" s="152">
        <v>0</v>
      </c>
    </row>
    <row r="152" spans="1:8" ht="31.5" x14ac:dyDescent="0.25">
      <c r="A152" s="282"/>
      <c r="B152" s="284"/>
      <c r="C152" s="22" t="s">
        <v>81</v>
      </c>
      <c r="D152" s="88">
        <v>0</v>
      </c>
      <c r="E152" s="152">
        <v>0</v>
      </c>
      <c r="F152" s="197">
        <v>0</v>
      </c>
      <c r="G152" s="152">
        <v>0</v>
      </c>
      <c r="H152" s="152">
        <v>0</v>
      </c>
    </row>
    <row r="153" spans="1:8" ht="15.75" x14ac:dyDescent="0.25">
      <c r="A153" s="283"/>
      <c r="B153" s="285"/>
      <c r="C153" s="22" t="s">
        <v>84</v>
      </c>
      <c r="D153" s="88">
        <v>0</v>
      </c>
      <c r="E153" s="152">
        <v>20</v>
      </c>
      <c r="F153" s="197">
        <v>0</v>
      </c>
      <c r="G153" s="152">
        <v>0</v>
      </c>
      <c r="H153" s="152">
        <v>0</v>
      </c>
    </row>
    <row r="154" spans="1:8" ht="15.75" x14ac:dyDescent="0.25">
      <c r="A154" s="281">
        <f>A147+1</f>
        <v>20</v>
      </c>
      <c r="B154" s="2" t="s">
        <v>111</v>
      </c>
      <c r="C154" s="21" t="s">
        <v>76</v>
      </c>
      <c r="D154" s="88">
        <f>SUM(D155:D160)</f>
        <v>0</v>
      </c>
      <c r="E154" s="152">
        <f>SUM(E155:E160)</f>
        <v>0</v>
      </c>
      <c r="F154" s="197">
        <f>SUM(F155:F160)</f>
        <v>0</v>
      </c>
      <c r="G154" s="152">
        <f>SUM(G155:G160)</f>
        <v>0</v>
      </c>
      <c r="H154" s="152">
        <f>SUM(H155:H160)</f>
        <v>0</v>
      </c>
    </row>
    <row r="155" spans="1:8" ht="47.25" x14ac:dyDescent="0.25">
      <c r="A155" s="282"/>
      <c r="B155" s="286" t="s">
        <v>32</v>
      </c>
      <c r="C155" s="22" t="s">
        <v>77</v>
      </c>
      <c r="D155" s="88">
        <v>0</v>
      </c>
      <c r="E155" s="152">
        <v>0</v>
      </c>
      <c r="F155" s="197">
        <v>0</v>
      </c>
      <c r="G155" s="152">
        <v>0</v>
      </c>
      <c r="H155" s="152">
        <v>0</v>
      </c>
    </row>
    <row r="156" spans="1:8" ht="33" customHeight="1" x14ac:dyDescent="0.25">
      <c r="A156" s="282"/>
      <c r="B156" s="287"/>
      <c r="C156" s="22" t="s">
        <v>78</v>
      </c>
      <c r="D156" s="88">
        <v>0</v>
      </c>
      <c r="E156" s="152">
        <v>0</v>
      </c>
      <c r="F156" s="197">
        <v>0</v>
      </c>
      <c r="G156" s="152">
        <v>0</v>
      </c>
      <c r="H156" s="152">
        <v>0</v>
      </c>
    </row>
    <row r="157" spans="1:8" ht="31.5" x14ac:dyDescent="0.25">
      <c r="A157" s="282"/>
      <c r="B157" s="287"/>
      <c r="C157" s="22" t="s">
        <v>79</v>
      </c>
      <c r="D157" s="88">
        <v>0</v>
      </c>
      <c r="E157" s="152">
        <v>0</v>
      </c>
      <c r="F157" s="197">
        <v>0</v>
      </c>
      <c r="G157" s="152">
        <v>0</v>
      </c>
      <c r="H157" s="152">
        <v>0</v>
      </c>
    </row>
    <row r="158" spans="1:8" ht="31.5" x14ac:dyDescent="0.25">
      <c r="A158" s="282"/>
      <c r="B158" s="287"/>
      <c r="C158" s="22" t="s">
        <v>80</v>
      </c>
      <c r="D158" s="88">
        <v>0</v>
      </c>
      <c r="E158" s="152">
        <v>0</v>
      </c>
      <c r="F158" s="197">
        <v>0</v>
      </c>
      <c r="G158" s="152">
        <v>0</v>
      </c>
      <c r="H158" s="152">
        <v>0</v>
      </c>
    </row>
    <row r="159" spans="1:8" ht="31.5" x14ac:dyDescent="0.25">
      <c r="A159" s="282"/>
      <c r="B159" s="287"/>
      <c r="C159" s="22" t="s">
        <v>81</v>
      </c>
      <c r="D159" s="88">
        <v>0</v>
      </c>
      <c r="E159" s="152">
        <v>0</v>
      </c>
      <c r="F159" s="197">
        <v>0</v>
      </c>
      <c r="G159" s="152">
        <v>0</v>
      </c>
      <c r="H159" s="152">
        <v>0</v>
      </c>
    </row>
    <row r="160" spans="1:8" ht="15.75" x14ac:dyDescent="0.25">
      <c r="A160" s="283"/>
      <c r="B160" s="288"/>
      <c r="C160" s="22" t="s">
        <v>84</v>
      </c>
      <c r="D160" s="88">
        <v>0</v>
      </c>
      <c r="E160" s="152">
        <v>0</v>
      </c>
      <c r="F160" s="197">
        <v>0</v>
      </c>
      <c r="G160" s="152">
        <v>0</v>
      </c>
      <c r="H160" s="152">
        <v>0</v>
      </c>
    </row>
    <row r="161" spans="1:8" ht="15.75" x14ac:dyDescent="0.25">
      <c r="A161" s="281">
        <f>A154+1</f>
        <v>21</v>
      </c>
      <c r="B161" s="2" t="s">
        <v>112</v>
      </c>
      <c r="C161" s="21" t="s">
        <v>76</v>
      </c>
      <c r="D161" s="88">
        <f>SUM(D162:D167)</f>
        <v>0</v>
      </c>
      <c r="E161" s="152">
        <f t="shared" ref="E161:H161" si="24">SUM(E162:E167)</f>
        <v>68.926000000000002</v>
      </c>
      <c r="F161" s="197">
        <f t="shared" si="24"/>
        <v>240</v>
      </c>
      <c r="G161" s="152">
        <f t="shared" si="24"/>
        <v>0</v>
      </c>
      <c r="H161" s="152">
        <f t="shared" si="24"/>
        <v>0</v>
      </c>
    </row>
    <row r="162" spans="1:8" ht="47.25" x14ac:dyDescent="0.25">
      <c r="A162" s="282"/>
      <c r="B162" s="284" t="s">
        <v>113</v>
      </c>
      <c r="C162" s="22" t="s">
        <v>77</v>
      </c>
      <c r="D162" s="88">
        <v>0</v>
      </c>
      <c r="E162" s="152">
        <v>0</v>
      </c>
      <c r="F162" s="197">
        <v>0</v>
      </c>
      <c r="G162" s="152">
        <v>0</v>
      </c>
      <c r="H162" s="152">
        <v>0</v>
      </c>
    </row>
    <row r="163" spans="1:8" ht="31.5" customHeight="1" x14ac:dyDescent="0.25">
      <c r="A163" s="282"/>
      <c r="B163" s="284"/>
      <c r="C163" s="22" t="s">
        <v>78</v>
      </c>
      <c r="D163" s="88">
        <v>0</v>
      </c>
      <c r="E163" s="152">
        <v>0</v>
      </c>
      <c r="F163" s="197">
        <v>0</v>
      </c>
      <c r="G163" s="152">
        <v>0</v>
      </c>
      <c r="H163" s="152">
        <v>0</v>
      </c>
    </row>
    <row r="164" spans="1:8" ht="31.5" x14ac:dyDescent="0.25">
      <c r="A164" s="282"/>
      <c r="B164" s="284"/>
      <c r="C164" s="22" t="s">
        <v>79</v>
      </c>
      <c r="D164" s="88">
        <v>0</v>
      </c>
      <c r="E164" s="152">
        <f>'приложение 6'!I29</f>
        <v>48.926000000000002</v>
      </c>
      <c r="F164" s="197">
        <f>'приложение 6'!J29</f>
        <v>240</v>
      </c>
      <c r="G164" s="152">
        <f>'приложение 6'!K29</f>
        <v>0</v>
      </c>
      <c r="H164" s="152">
        <f>'приложение 6'!L29</f>
        <v>0</v>
      </c>
    </row>
    <row r="165" spans="1:8" ht="31.5" x14ac:dyDescent="0.25">
      <c r="A165" s="282"/>
      <c r="B165" s="284"/>
      <c r="C165" s="22" t="s">
        <v>80</v>
      </c>
      <c r="D165" s="88">
        <v>0</v>
      </c>
      <c r="E165" s="152">
        <v>0</v>
      </c>
      <c r="F165" s="197">
        <v>0</v>
      </c>
      <c r="G165" s="152">
        <v>0</v>
      </c>
      <c r="H165" s="152">
        <v>0</v>
      </c>
    </row>
    <row r="166" spans="1:8" ht="31.5" x14ac:dyDescent="0.25">
      <c r="A166" s="282"/>
      <c r="B166" s="284"/>
      <c r="C166" s="22" t="s">
        <v>81</v>
      </c>
      <c r="D166" s="88">
        <v>0</v>
      </c>
      <c r="E166" s="152">
        <v>0</v>
      </c>
      <c r="F166" s="197">
        <v>0</v>
      </c>
      <c r="G166" s="152">
        <v>0</v>
      </c>
      <c r="H166" s="152">
        <v>0</v>
      </c>
    </row>
    <row r="167" spans="1:8" ht="15.75" x14ac:dyDescent="0.25">
      <c r="A167" s="283"/>
      <c r="B167" s="285"/>
      <c r="C167" s="22" t="s">
        <v>84</v>
      </c>
      <c r="D167" s="88">
        <v>0</v>
      </c>
      <c r="E167" s="152">
        <v>20</v>
      </c>
      <c r="F167" s="197">
        <v>0</v>
      </c>
      <c r="G167" s="152">
        <v>0</v>
      </c>
      <c r="H167" s="152">
        <v>0</v>
      </c>
    </row>
    <row r="168" spans="1:8" ht="15.75" x14ac:dyDescent="0.25">
      <c r="A168" s="297">
        <v>22</v>
      </c>
      <c r="B168" s="39" t="s">
        <v>114</v>
      </c>
      <c r="C168" s="1" t="s">
        <v>76</v>
      </c>
      <c r="D168" s="88">
        <f>SUM(D169:D174)</f>
        <v>334.75700000000001</v>
      </c>
      <c r="E168" s="152">
        <f t="shared" ref="E168:H168" si="25">SUM(E169:E174)</f>
        <v>0</v>
      </c>
      <c r="F168" s="197">
        <f t="shared" si="25"/>
        <v>2000</v>
      </c>
      <c r="G168" s="152">
        <f t="shared" si="25"/>
        <v>0</v>
      </c>
      <c r="H168" s="152">
        <f t="shared" si="25"/>
        <v>0</v>
      </c>
    </row>
    <row r="169" spans="1:8" ht="47.25" x14ac:dyDescent="0.25">
      <c r="A169" s="297"/>
      <c r="B169" s="286" t="s">
        <v>142</v>
      </c>
      <c r="C169" s="2" t="s">
        <v>100</v>
      </c>
      <c r="D169" s="88">
        <v>0</v>
      </c>
      <c r="E169" s="152">
        <v>0</v>
      </c>
      <c r="F169" s="197">
        <v>0</v>
      </c>
      <c r="G169" s="152">
        <v>0</v>
      </c>
      <c r="H169" s="152">
        <v>0</v>
      </c>
    </row>
    <row r="170" spans="1:8" ht="32.25" customHeight="1" x14ac:dyDescent="0.25">
      <c r="A170" s="297"/>
      <c r="B170" s="284"/>
      <c r="C170" s="2" t="s">
        <v>78</v>
      </c>
      <c r="D170" s="88">
        <v>0</v>
      </c>
      <c r="E170" s="152">
        <v>0</v>
      </c>
      <c r="F170" s="197">
        <v>0</v>
      </c>
      <c r="G170" s="152">
        <v>0</v>
      </c>
      <c r="H170" s="152">
        <v>0</v>
      </c>
    </row>
    <row r="171" spans="1:8" ht="31.5" x14ac:dyDescent="0.25">
      <c r="A171" s="297"/>
      <c r="B171" s="284"/>
      <c r="C171" s="2" t="s">
        <v>79</v>
      </c>
      <c r="D171" s="88">
        <v>334.75700000000001</v>
      </c>
      <c r="E171" s="152">
        <v>0</v>
      </c>
      <c r="F171" s="197">
        <v>2000</v>
      </c>
      <c r="G171" s="152">
        <v>0</v>
      </c>
      <c r="H171" s="152">
        <v>0</v>
      </c>
    </row>
    <row r="172" spans="1:8" ht="31.5" x14ac:dyDescent="0.25">
      <c r="A172" s="297"/>
      <c r="B172" s="284"/>
      <c r="C172" s="2" t="s">
        <v>80</v>
      </c>
      <c r="D172" s="88">
        <v>0</v>
      </c>
      <c r="E172" s="152">
        <v>0</v>
      </c>
      <c r="F172" s="197">
        <v>0</v>
      </c>
      <c r="G172" s="152">
        <v>0</v>
      </c>
      <c r="H172" s="152">
        <v>0</v>
      </c>
    </row>
    <row r="173" spans="1:8" ht="31.5" x14ac:dyDescent="0.25">
      <c r="A173" s="297"/>
      <c r="B173" s="284"/>
      <c r="C173" s="1" t="s">
        <v>81</v>
      </c>
      <c r="D173" s="88">
        <v>0</v>
      </c>
      <c r="E173" s="152">
        <v>0</v>
      </c>
      <c r="F173" s="197">
        <v>0</v>
      </c>
      <c r="G173" s="152">
        <v>0</v>
      </c>
      <c r="H173" s="152">
        <v>0</v>
      </c>
    </row>
    <row r="174" spans="1:8" ht="15.75" x14ac:dyDescent="0.25">
      <c r="A174" s="297"/>
      <c r="B174" s="285"/>
      <c r="C174" s="2" t="s">
        <v>84</v>
      </c>
      <c r="D174" s="88">
        <v>0</v>
      </c>
      <c r="E174" s="152">
        <v>0</v>
      </c>
      <c r="F174" s="197">
        <v>0</v>
      </c>
      <c r="G174" s="152">
        <v>0</v>
      </c>
      <c r="H174" s="152">
        <v>0</v>
      </c>
    </row>
    <row r="175" spans="1:8" ht="15.75" customHeight="1" x14ac:dyDescent="0.25">
      <c r="A175" s="297">
        <v>23</v>
      </c>
      <c r="B175" s="23" t="s">
        <v>313</v>
      </c>
      <c r="C175" s="1" t="s">
        <v>76</v>
      </c>
      <c r="D175" s="88">
        <f>SUM(D176:D181)</f>
        <v>64.16</v>
      </c>
      <c r="E175" s="152">
        <f t="shared" ref="E175:H175" si="26">SUM(E176:E181)</f>
        <v>0</v>
      </c>
      <c r="F175" s="197">
        <f t="shared" si="26"/>
        <v>0</v>
      </c>
      <c r="G175" s="152">
        <f t="shared" si="26"/>
        <v>0</v>
      </c>
      <c r="H175" s="152">
        <f t="shared" si="26"/>
        <v>0</v>
      </c>
    </row>
    <row r="176" spans="1:8" ht="47.25" x14ac:dyDescent="0.25">
      <c r="A176" s="297"/>
      <c r="B176" s="298" t="s">
        <v>141</v>
      </c>
      <c r="C176" s="2" t="s">
        <v>100</v>
      </c>
      <c r="D176" s="88">
        <v>64.16</v>
      </c>
      <c r="E176" s="152">
        <v>0</v>
      </c>
      <c r="F176" s="197">
        <v>0</v>
      </c>
      <c r="G176" s="152">
        <v>0</v>
      </c>
      <c r="H176" s="152">
        <v>0</v>
      </c>
    </row>
    <row r="177" spans="1:8" ht="31.5" customHeight="1" x14ac:dyDescent="0.25">
      <c r="A177" s="297"/>
      <c r="B177" s="299"/>
      <c r="C177" s="2" t="s">
        <v>78</v>
      </c>
      <c r="D177" s="88">
        <v>0</v>
      </c>
      <c r="E177" s="152">
        <v>0</v>
      </c>
      <c r="F177" s="197">
        <v>0</v>
      </c>
      <c r="G177" s="152">
        <v>0</v>
      </c>
      <c r="H177" s="152">
        <v>0</v>
      </c>
    </row>
    <row r="178" spans="1:8" ht="31.5" x14ac:dyDescent="0.25">
      <c r="A178" s="297"/>
      <c r="B178" s="299"/>
      <c r="C178" s="2" t="s">
        <v>79</v>
      </c>
      <c r="D178" s="88">
        <v>0</v>
      </c>
      <c r="E178" s="152">
        <v>0</v>
      </c>
      <c r="F178" s="197">
        <v>0</v>
      </c>
      <c r="G178" s="152">
        <v>0</v>
      </c>
      <c r="H178" s="152">
        <v>0</v>
      </c>
    </row>
    <row r="179" spans="1:8" ht="31.5" x14ac:dyDescent="0.25">
      <c r="A179" s="297"/>
      <c r="B179" s="299"/>
      <c r="C179" s="2" t="s">
        <v>80</v>
      </c>
      <c r="D179" s="88">
        <v>0</v>
      </c>
      <c r="E179" s="152">
        <v>0</v>
      </c>
      <c r="F179" s="197">
        <v>0</v>
      </c>
      <c r="G179" s="152">
        <v>0</v>
      </c>
      <c r="H179" s="152">
        <v>0</v>
      </c>
    </row>
    <row r="180" spans="1:8" ht="31.5" x14ac:dyDescent="0.25">
      <c r="A180" s="297"/>
      <c r="B180" s="299"/>
      <c r="C180" s="1" t="s">
        <v>81</v>
      </c>
      <c r="D180" s="88">
        <v>0</v>
      </c>
      <c r="E180" s="152">
        <v>0</v>
      </c>
      <c r="F180" s="197">
        <v>0</v>
      </c>
      <c r="G180" s="152">
        <v>0</v>
      </c>
      <c r="H180" s="152">
        <v>0</v>
      </c>
    </row>
    <row r="181" spans="1:8" ht="15.75" customHeight="1" x14ac:dyDescent="0.25">
      <c r="A181" s="297"/>
      <c r="B181" s="300"/>
      <c r="C181" s="2" t="s">
        <v>84</v>
      </c>
      <c r="D181" s="88">
        <v>0</v>
      </c>
      <c r="E181" s="152">
        <v>0</v>
      </c>
      <c r="F181" s="197">
        <v>0</v>
      </c>
      <c r="G181" s="152">
        <v>0</v>
      </c>
      <c r="H181" s="152">
        <v>0</v>
      </c>
    </row>
    <row r="182" spans="1:8" ht="15.75" x14ac:dyDescent="0.25">
      <c r="A182" s="297">
        <v>24</v>
      </c>
      <c r="B182" s="90" t="s">
        <v>326</v>
      </c>
      <c r="C182" s="91" t="s">
        <v>76</v>
      </c>
      <c r="D182" s="88">
        <f>SUM(D183:D188)</f>
        <v>0</v>
      </c>
      <c r="E182" s="152">
        <f t="shared" ref="E182:H182" si="27">SUM(E183:E188)</f>
        <v>13.3</v>
      </c>
      <c r="F182" s="197">
        <f t="shared" si="27"/>
        <v>0</v>
      </c>
      <c r="G182" s="152">
        <f t="shared" si="27"/>
        <v>0</v>
      </c>
      <c r="H182" s="152">
        <f t="shared" si="27"/>
        <v>0</v>
      </c>
    </row>
    <row r="183" spans="1:8" ht="49.5" customHeight="1" x14ac:dyDescent="0.25">
      <c r="A183" s="297"/>
      <c r="B183" s="286" t="s">
        <v>140</v>
      </c>
      <c r="C183" s="90" t="s">
        <v>77</v>
      </c>
      <c r="D183" s="88">
        <v>0</v>
      </c>
      <c r="E183" s="152">
        <v>13.3</v>
      </c>
      <c r="F183" s="197">
        <v>0</v>
      </c>
      <c r="G183" s="152">
        <v>0</v>
      </c>
      <c r="H183" s="152">
        <v>0</v>
      </c>
    </row>
    <row r="184" spans="1:8" ht="30" customHeight="1" x14ac:dyDescent="0.25">
      <c r="A184" s="297"/>
      <c r="B184" s="284"/>
      <c r="C184" s="90" t="s">
        <v>78</v>
      </c>
      <c r="D184" s="88">
        <v>0</v>
      </c>
      <c r="E184" s="152">
        <v>0</v>
      </c>
      <c r="F184" s="197">
        <v>0</v>
      </c>
      <c r="G184" s="152">
        <v>0</v>
      </c>
      <c r="H184" s="152">
        <v>0</v>
      </c>
    </row>
    <row r="185" spans="1:8" ht="31.5" x14ac:dyDescent="0.25">
      <c r="A185" s="297"/>
      <c r="B185" s="284"/>
      <c r="C185" s="90" t="s">
        <v>79</v>
      </c>
      <c r="D185" s="88">
        <v>0</v>
      </c>
      <c r="E185" s="152">
        <v>0</v>
      </c>
      <c r="F185" s="197">
        <v>0</v>
      </c>
      <c r="G185" s="152">
        <v>0</v>
      </c>
      <c r="H185" s="152">
        <v>0</v>
      </c>
    </row>
    <row r="186" spans="1:8" ht="15.75" x14ac:dyDescent="0.25">
      <c r="A186" s="297"/>
      <c r="B186" s="284"/>
      <c r="C186" s="22" t="s">
        <v>314</v>
      </c>
      <c r="D186" s="88">
        <v>0</v>
      </c>
      <c r="E186" s="152">
        <v>0</v>
      </c>
      <c r="F186" s="197">
        <v>0</v>
      </c>
      <c r="G186" s="152">
        <v>0</v>
      </c>
      <c r="H186" s="152">
        <v>0</v>
      </c>
    </row>
    <row r="187" spans="1:8" ht="31.5" x14ac:dyDescent="0.25">
      <c r="A187" s="297"/>
      <c r="B187" s="284"/>
      <c r="C187" s="91" t="s">
        <v>81</v>
      </c>
      <c r="D187" s="88">
        <v>0</v>
      </c>
      <c r="E187" s="152">
        <v>0</v>
      </c>
      <c r="F187" s="197">
        <v>0</v>
      </c>
      <c r="G187" s="152">
        <v>0</v>
      </c>
      <c r="H187" s="152">
        <v>0</v>
      </c>
    </row>
    <row r="188" spans="1:8" ht="15.75" x14ac:dyDescent="0.25">
      <c r="A188" s="297"/>
      <c r="B188" s="285"/>
      <c r="C188" s="90" t="s">
        <v>84</v>
      </c>
      <c r="D188" s="88">
        <v>0</v>
      </c>
      <c r="E188" s="152">
        <v>0</v>
      </c>
      <c r="F188" s="197">
        <v>0</v>
      </c>
      <c r="G188" s="152">
        <v>0</v>
      </c>
      <c r="H188" s="152">
        <v>0</v>
      </c>
    </row>
    <row r="189" spans="1:8" ht="15.75" x14ac:dyDescent="0.25">
      <c r="A189" s="281">
        <f>A182+1</f>
        <v>25</v>
      </c>
      <c r="B189" s="149" t="s">
        <v>392</v>
      </c>
      <c r="C189" s="21" t="s">
        <v>76</v>
      </c>
      <c r="D189" s="88">
        <f>SUM(D190:D195)</f>
        <v>0</v>
      </c>
      <c r="E189" s="152">
        <f>SUM(E190:E195)</f>
        <v>0</v>
      </c>
      <c r="F189" s="197">
        <f>SUM(F190:F195)</f>
        <v>48.5</v>
      </c>
      <c r="G189" s="152">
        <f>SUM(G190:G195)</f>
        <v>0</v>
      </c>
      <c r="H189" s="152">
        <f>SUM(H190:H195)</f>
        <v>103</v>
      </c>
    </row>
    <row r="190" spans="1:8" ht="47.25" x14ac:dyDescent="0.25">
      <c r="A190" s="282"/>
      <c r="B190" s="286" t="str">
        <f>'приложение 6'!B33</f>
        <v>Обеспечение пожарной безопасности</v>
      </c>
      <c r="C190" s="22" t="s">
        <v>77</v>
      </c>
      <c r="D190" s="88">
        <v>0</v>
      </c>
      <c r="E190" s="152">
        <v>0</v>
      </c>
      <c r="F190" s="197">
        <v>0</v>
      </c>
      <c r="G190" s="152">
        <v>0</v>
      </c>
      <c r="H190" s="152">
        <v>0</v>
      </c>
    </row>
    <row r="191" spans="1:8" ht="32.25" customHeight="1" x14ac:dyDescent="0.25">
      <c r="A191" s="282"/>
      <c r="B191" s="287"/>
      <c r="C191" s="22" t="s">
        <v>78</v>
      </c>
      <c r="D191" s="88">
        <v>0</v>
      </c>
      <c r="E191" s="152">
        <v>0</v>
      </c>
      <c r="F191" s="197">
        <v>0</v>
      </c>
      <c r="G191" s="152">
        <v>0</v>
      </c>
      <c r="H191" s="152">
        <v>0</v>
      </c>
    </row>
    <row r="192" spans="1:8" ht="31.5" x14ac:dyDescent="0.25">
      <c r="A192" s="282"/>
      <c r="B192" s="287"/>
      <c r="C192" s="22" t="s">
        <v>79</v>
      </c>
      <c r="D192" s="88">
        <f>'приложение 6'!H33</f>
        <v>0</v>
      </c>
      <c r="E192" s="152">
        <f>'приложение 6'!I33</f>
        <v>0</v>
      </c>
      <c r="F192" s="197">
        <f>'приложение 6'!J33</f>
        <v>48.5</v>
      </c>
      <c r="G192" s="152">
        <f>'приложение 6'!K33</f>
        <v>0</v>
      </c>
      <c r="H192" s="152">
        <f>'приложение 6'!L33</f>
        <v>103</v>
      </c>
    </row>
    <row r="193" spans="1:8" ht="31.5" x14ac:dyDescent="0.25">
      <c r="A193" s="282"/>
      <c r="B193" s="287"/>
      <c r="C193" s="22" t="s">
        <v>80</v>
      </c>
      <c r="D193" s="88">
        <v>0</v>
      </c>
      <c r="E193" s="152">
        <v>0</v>
      </c>
      <c r="F193" s="197">
        <v>0</v>
      </c>
      <c r="G193" s="152">
        <v>0</v>
      </c>
      <c r="H193" s="152">
        <v>0</v>
      </c>
    </row>
    <row r="194" spans="1:8" ht="31.5" x14ac:dyDescent="0.25">
      <c r="A194" s="282"/>
      <c r="B194" s="287"/>
      <c r="C194" s="22" t="s">
        <v>81</v>
      </c>
      <c r="D194" s="88">
        <v>0</v>
      </c>
      <c r="E194" s="152">
        <v>0</v>
      </c>
      <c r="F194" s="197">
        <v>0</v>
      </c>
      <c r="G194" s="152">
        <v>0</v>
      </c>
      <c r="H194" s="152">
        <v>0</v>
      </c>
    </row>
    <row r="195" spans="1:8" ht="15.75" x14ac:dyDescent="0.25">
      <c r="A195" s="283"/>
      <c r="B195" s="288"/>
      <c r="C195" s="22" t="s">
        <v>84</v>
      </c>
      <c r="D195" s="88">
        <v>0</v>
      </c>
      <c r="E195" s="152">
        <v>0</v>
      </c>
      <c r="F195" s="197">
        <v>0</v>
      </c>
      <c r="G195" s="152">
        <v>0</v>
      </c>
      <c r="H195" s="152">
        <v>0</v>
      </c>
    </row>
    <row r="196" spans="1:8" ht="15.75" x14ac:dyDescent="0.25">
      <c r="A196" s="281">
        <f>A189+1</f>
        <v>26</v>
      </c>
      <c r="B196" s="149" t="s">
        <v>393</v>
      </c>
      <c r="C196" s="21" t="s">
        <v>76</v>
      </c>
      <c r="D196" s="88">
        <f>SUM(D197:D202)</f>
        <v>0</v>
      </c>
      <c r="E196" s="152">
        <f t="shared" ref="E196:H196" si="28">SUM(E197:E202)</f>
        <v>0</v>
      </c>
      <c r="F196" s="197">
        <f t="shared" si="28"/>
        <v>257.87</v>
      </c>
      <c r="G196" s="152">
        <f t="shared" si="28"/>
        <v>0</v>
      </c>
      <c r="H196" s="152">
        <f t="shared" si="28"/>
        <v>0</v>
      </c>
    </row>
    <row r="197" spans="1:8" ht="47.25" x14ac:dyDescent="0.25">
      <c r="A197" s="282"/>
      <c r="B197" s="284" t="str">
        <f>'приложение 6'!B34</f>
        <v>Обеспечение общественного порядка, в том числе защита от проявлений терроризма и экстремизма</v>
      </c>
      <c r="C197" s="22" t="s">
        <v>77</v>
      </c>
      <c r="D197" s="88">
        <v>0</v>
      </c>
      <c r="E197" s="152">
        <v>0</v>
      </c>
      <c r="F197" s="197">
        <v>0</v>
      </c>
      <c r="G197" s="152">
        <v>0</v>
      </c>
      <c r="H197" s="152">
        <v>0</v>
      </c>
    </row>
    <row r="198" spans="1:8" ht="33" customHeight="1" x14ac:dyDescent="0.25">
      <c r="A198" s="282"/>
      <c r="B198" s="284"/>
      <c r="C198" s="22" t="s">
        <v>78</v>
      </c>
      <c r="D198" s="88">
        <v>0</v>
      </c>
      <c r="E198" s="152">
        <v>0</v>
      </c>
      <c r="F198" s="197">
        <v>0</v>
      </c>
      <c r="G198" s="152">
        <v>0</v>
      </c>
      <c r="H198" s="152">
        <v>0</v>
      </c>
    </row>
    <row r="199" spans="1:8" ht="31.5" x14ac:dyDescent="0.25">
      <c r="A199" s="282"/>
      <c r="B199" s="284"/>
      <c r="C199" s="22" t="s">
        <v>79</v>
      </c>
      <c r="D199" s="88">
        <f>'приложение 6'!H34</f>
        <v>0</v>
      </c>
      <c r="E199" s="152">
        <f>'приложение 6'!I34</f>
        <v>0</v>
      </c>
      <c r="F199" s="197">
        <f>'приложение 6'!J34</f>
        <v>257.87</v>
      </c>
      <c r="G199" s="152">
        <f>'приложение 6'!K34</f>
        <v>0</v>
      </c>
      <c r="H199" s="152">
        <f>'приложение 6'!L34</f>
        <v>0</v>
      </c>
    </row>
    <row r="200" spans="1:8" ht="31.5" x14ac:dyDescent="0.25">
      <c r="A200" s="282"/>
      <c r="B200" s="284"/>
      <c r="C200" s="22" t="s">
        <v>80</v>
      </c>
      <c r="D200" s="88">
        <v>0</v>
      </c>
      <c r="E200" s="152">
        <v>0</v>
      </c>
      <c r="F200" s="197">
        <v>0</v>
      </c>
      <c r="G200" s="152">
        <v>0</v>
      </c>
      <c r="H200" s="152">
        <v>0</v>
      </c>
    </row>
    <row r="201" spans="1:8" ht="31.5" x14ac:dyDescent="0.25">
      <c r="A201" s="282"/>
      <c r="B201" s="284"/>
      <c r="C201" s="22" t="s">
        <v>81</v>
      </c>
      <c r="D201" s="88">
        <v>0</v>
      </c>
      <c r="E201" s="152">
        <v>0</v>
      </c>
      <c r="F201" s="197">
        <v>0</v>
      </c>
      <c r="G201" s="152">
        <v>0</v>
      </c>
      <c r="H201" s="152">
        <v>0</v>
      </c>
    </row>
    <row r="202" spans="1:8" ht="15.75" x14ac:dyDescent="0.25">
      <c r="A202" s="283"/>
      <c r="B202" s="285"/>
      <c r="C202" s="22" t="s">
        <v>84</v>
      </c>
      <c r="D202" s="88">
        <v>0</v>
      </c>
      <c r="E202" s="152">
        <v>0</v>
      </c>
      <c r="F202" s="197">
        <v>0</v>
      </c>
      <c r="G202" s="152">
        <v>0</v>
      </c>
      <c r="H202" s="152">
        <v>0</v>
      </c>
    </row>
    <row r="203" spans="1:8" ht="15.75" x14ac:dyDescent="0.25">
      <c r="A203" s="297">
        <v>25</v>
      </c>
      <c r="B203" s="23" t="s">
        <v>101</v>
      </c>
      <c r="C203" s="2" t="s">
        <v>76</v>
      </c>
      <c r="D203" s="88">
        <f>SUM(D204:D209)</f>
        <v>6475.91</v>
      </c>
      <c r="E203" s="152">
        <f t="shared" ref="E203:H203" si="29">SUM(E204:E209)</f>
        <v>6606.6459999999997</v>
      </c>
      <c r="F203" s="197">
        <f t="shared" si="29"/>
        <v>7979.5</v>
      </c>
      <c r="G203" s="152">
        <f t="shared" si="29"/>
        <v>6955</v>
      </c>
      <c r="H203" s="152">
        <f t="shared" si="29"/>
        <v>6770</v>
      </c>
    </row>
    <row r="204" spans="1:8" ht="47.25" x14ac:dyDescent="0.25">
      <c r="A204" s="297"/>
      <c r="B204" s="298" t="s">
        <v>102</v>
      </c>
      <c r="C204" s="2" t="s">
        <v>77</v>
      </c>
      <c r="D204" s="88">
        <f t="shared" ref="D204:H205" si="30">D211+D218+D225+D232+D239+D246+D253+D260+D267</f>
        <v>0</v>
      </c>
      <c r="E204" s="152">
        <f t="shared" si="30"/>
        <v>0</v>
      </c>
      <c r="F204" s="197">
        <f t="shared" si="30"/>
        <v>0</v>
      </c>
      <c r="G204" s="152">
        <f t="shared" si="30"/>
        <v>0</v>
      </c>
      <c r="H204" s="152">
        <f t="shared" si="30"/>
        <v>0</v>
      </c>
    </row>
    <row r="205" spans="1:8" ht="31.5" customHeight="1" x14ac:dyDescent="0.25">
      <c r="A205" s="297"/>
      <c r="B205" s="299"/>
      <c r="C205" s="2" t="s">
        <v>78</v>
      </c>
      <c r="D205" s="88">
        <f t="shared" si="30"/>
        <v>0</v>
      </c>
      <c r="E205" s="152">
        <f t="shared" si="30"/>
        <v>0</v>
      </c>
      <c r="F205" s="197">
        <f t="shared" si="30"/>
        <v>0</v>
      </c>
      <c r="G205" s="152">
        <f t="shared" si="30"/>
        <v>0</v>
      </c>
      <c r="H205" s="152">
        <f t="shared" si="30"/>
        <v>0</v>
      </c>
    </row>
    <row r="206" spans="1:8" ht="31.5" x14ac:dyDescent="0.25">
      <c r="A206" s="297"/>
      <c r="B206" s="299"/>
      <c r="C206" s="2" t="s">
        <v>79</v>
      </c>
      <c r="D206" s="88">
        <f>D213+D220+D227+D234+D241+D248+D255+D262+D269</f>
        <v>5985</v>
      </c>
      <c r="E206" s="152">
        <f t="shared" ref="E206" si="31">E213+E220+E227+E234+E241+E248+E255+E262+E269</f>
        <v>6150</v>
      </c>
      <c r="F206" s="197">
        <f>F213+F220+F227+F234+F241+F248+F255+F262+F269+F276+F283</f>
        <v>7579.5</v>
      </c>
      <c r="G206" s="152">
        <f t="shared" ref="G206:H206" si="32">G213+G220+G227+G234+G241+G248+G255+G262+G269+G276+G283</f>
        <v>6555</v>
      </c>
      <c r="H206" s="152">
        <f t="shared" si="32"/>
        <v>6370</v>
      </c>
    </row>
    <row r="207" spans="1:8" ht="31.5" x14ac:dyDescent="0.25">
      <c r="A207" s="297"/>
      <c r="B207" s="299"/>
      <c r="C207" s="2" t="s">
        <v>80</v>
      </c>
      <c r="D207" s="88">
        <f t="shared" ref="D207:H209" si="33">D214+D221+D228+D235+D242+D249+D256+D263+D270</f>
        <v>0</v>
      </c>
      <c r="E207" s="152">
        <f t="shared" si="33"/>
        <v>0</v>
      </c>
      <c r="F207" s="197">
        <f t="shared" si="33"/>
        <v>0</v>
      </c>
      <c r="G207" s="152">
        <f t="shared" si="33"/>
        <v>0</v>
      </c>
      <c r="H207" s="152">
        <f t="shared" si="33"/>
        <v>0</v>
      </c>
    </row>
    <row r="208" spans="1:8" ht="31.5" x14ac:dyDescent="0.25">
      <c r="A208" s="297"/>
      <c r="B208" s="299"/>
      <c r="C208" s="1" t="s">
        <v>81</v>
      </c>
      <c r="D208" s="88">
        <f t="shared" si="33"/>
        <v>0</v>
      </c>
      <c r="E208" s="152">
        <f t="shared" si="33"/>
        <v>0</v>
      </c>
      <c r="F208" s="197">
        <f t="shared" si="33"/>
        <v>0</v>
      </c>
      <c r="G208" s="152">
        <f t="shared" si="33"/>
        <v>0</v>
      </c>
      <c r="H208" s="152">
        <f t="shared" si="33"/>
        <v>0</v>
      </c>
    </row>
    <row r="209" spans="1:8" ht="15.75" x14ac:dyDescent="0.25">
      <c r="A209" s="297"/>
      <c r="B209" s="300"/>
      <c r="C209" s="2" t="s">
        <v>84</v>
      </c>
      <c r="D209" s="88">
        <f t="shared" si="33"/>
        <v>490.91</v>
      </c>
      <c r="E209" s="152">
        <f t="shared" si="33"/>
        <v>456.64600000000002</v>
      </c>
      <c r="F209" s="197">
        <f t="shared" si="33"/>
        <v>400</v>
      </c>
      <c r="G209" s="152">
        <f t="shared" si="33"/>
        <v>400</v>
      </c>
      <c r="H209" s="152">
        <f t="shared" si="33"/>
        <v>400</v>
      </c>
    </row>
    <row r="210" spans="1:8" ht="15.75" x14ac:dyDescent="0.25">
      <c r="A210" s="297">
        <v>26</v>
      </c>
      <c r="B210" s="2" t="s">
        <v>103</v>
      </c>
      <c r="C210" s="1" t="s">
        <v>76</v>
      </c>
      <c r="D210" s="88">
        <f>SUM(D211:D216)</f>
        <v>6475.91</v>
      </c>
      <c r="E210" s="152">
        <f t="shared" ref="E210:H210" si="34">SUM(E211:E216)</f>
        <v>6481.6459999999997</v>
      </c>
      <c r="F210" s="197">
        <f t="shared" si="34"/>
        <v>6830</v>
      </c>
      <c r="G210" s="152">
        <f t="shared" si="34"/>
        <v>6700</v>
      </c>
      <c r="H210" s="152">
        <f t="shared" si="34"/>
        <v>6700</v>
      </c>
    </row>
    <row r="211" spans="1:8" ht="47.25" x14ac:dyDescent="0.25">
      <c r="A211" s="297"/>
      <c r="B211" s="286" t="s">
        <v>19</v>
      </c>
      <c r="C211" s="2" t="s">
        <v>77</v>
      </c>
      <c r="D211" s="88">
        <v>0</v>
      </c>
      <c r="E211" s="152">
        <v>0</v>
      </c>
      <c r="F211" s="197">
        <v>0</v>
      </c>
      <c r="G211" s="152">
        <v>0</v>
      </c>
      <c r="H211" s="152">
        <v>0</v>
      </c>
    </row>
    <row r="212" spans="1:8" ht="32.25" customHeight="1" x14ac:dyDescent="0.25">
      <c r="A212" s="297"/>
      <c r="B212" s="284"/>
      <c r="C212" s="2" t="s">
        <v>78</v>
      </c>
      <c r="D212" s="88">
        <v>0</v>
      </c>
      <c r="E212" s="152">
        <v>0</v>
      </c>
      <c r="F212" s="197">
        <v>0</v>
      </c>
      <c r="G212" s="152">
        <v>0</v>
      </c>
      <c r="H212" s="152">
        <v>0</v>
      </c>
    </row>
    <row r="213" spans="1:8" ht="31.5" x14ac:dyDescent="0.25">
      <c r="A213" s="297"/>
      <c r="B213" s="284"/>
      <c r="C213" s="2" t="s">
        <v>79</v>
      </c>
      <c r="D213" s="88">
        <f>'приложение 6'!H37</f>
        <v>5985</v>
      </c>
      <c r="E213" s="152">
        <f>'приложение 6'!I37</f>
        <v>6095</v>
      </c>
      <c r="F213" s="197">
        <f>'приложение 6'!J37</f>
        <v>6430</v>
      </c>
      <c r="G213" s="152">
        <f>'приложение 6'!K37</f>
        <v>6300</v>
      </c>
      <c r="H213" s="152">
        <f>'приложение 6'!L37</f>
        <v>6300</v>
      </c>
    </row>
    <row r="214" spans="1:8" ht="31.5" x14ac:dyDescent="0.25">
      <c r="A214" s="297"/>
      <c r="B214" s="284"/>
      <c r="C214" s="2" t="s">
        <v>80</v>
      </c>
      <c r="D214" s="88">
        <v>0</v>
      </c>
      <c r="E214" s="152">
        <v>0</v>
      </c>
      <c r="F214" s="197">
        <v>0</v>
      </c>
      <c r="G214" s="152">
        <v>0</v>
      </c>
      <c r="H214" s="152">
        <v>0</v>
      </c>
    </row>
    <row r="215" spans="1:8" ht="31.5" x14ac:dyDescent="0.25">
      <c r="A215" s="297"/>
      <c r="B215" s="284"/>
      <c r="C215" s="2" t="s">
        <v>81</v>
      </c>
      <c r="D215" s="88">
        <v>0</v>
      </c>
      <c r="E215" s="152">
        <v>0</v>
      </c>
      <c r="F215" s="197">
        <v>0</v>
      </c>
      <c r="G215" s="152">
        <v>0</v>
      </c>
      <c r="H215" s="152">
        <v>0</v>
      </c>
    </row>
    <row r="216" spans="1:8" ht="15.75" x14ac:dyDescent="0.25">
      <c r="A216" s="297"/>
      <c r="B216" s="285"/>
      <c r="C216" s="2" t="s">
        <v>84</v>
      </c>
      <c r="D216" s="88">
        <v>490.91</v>
      </c>
      <c r="E216" s="152">
        <f>310+56.646+20</f>
        <v>386.64600000000002</v>
      </c>
      <c r="F216" s="197">
        <v>400</v>
      </c>
      <c r="G216" s="152">
        <v>400</v>
      </c>
      <c r="H216" s="152">
        <v>400</v>
      </c>
    </row>
    <row r="217" spans="1:8" ht="15.75" x14ac:dyDescent="0.25">
      <c r="A217" s="143">
        <v>27</v>
      </c>
      <c r="B217" s="149" t="s">
        <v>116</v>
      </c>
      <c r="C217" s="21" t="s">
        <v>76</v>
      </c>
      <c r="D217" s="88">
        <f>SUM(D218:D223)</f>
        <v>0</v>
      </c>
      <c r="E217" s="152">
        <f>SUM(E218:E223)</f>
        <v>0</v>
      </c>
      <c r="F217" s="197">
        <f>SUM(F218:F223)</f>
        <v>1009.5</v>
      </c>
      <c r="G217" s="152">
        <f>SUM(G218:G223)</f>
        <v>180</v>
      </c>
      <c r="H217" s="152">
        <f>SUM(H218:H223)</f>
        <v>0</v>
      </c>
    </row>
    <row r="218" spans="1:8" ht="63" x14ac:dyDescent="0.25">
      <c r="A218" s="144"/>
      <c r="B218" s="146" t="s">
        <v>21</v>
      </c>
      <c r="C218" s="22" t="s">
        <v>77</v>
      </c>
      <c r="D218" s="88">
        <v>0</v>
      </c>
      <c r="E218" s="152">
        <v>0</v>
      </c>
      <c r="F218" s="197">
        <v>0</v>
      </c>
      <c r="G218" s="152">
        <v>0</v>
      </c>
      <c r="H218" s="152">
        <v>0</v>
      </c>
    </row>
    <row r="219" spans="1:8" ht="33.75" customHeight="1" x14ac:dyDescent="0.25">
      <c r="A219" s="144"/>
      <c r="B219" s="147"/>
      <c r="C219" s="22" t="s">
        <v>78</v>
      </c>
      <c r="D219" s="88">
        <v>0</v>
      </c>
      <c r="E219" s="152">
        <v>0</v>
      </c>
      <c r="F219" s="197">
        <v>0</v>
      </c>
      <c r="G219" s="152">
        <v>0</v>
      </c>
      <c r="H219" s="152">
        <v>0</v>
      </c>
    </row>
    <row r="220" spans="1:8" s="151" customFormat="1" ht="31.5" x14ac:dyDescent="0.25">
      <c r="A220" s="144"/>
      <c r="B220" s="150"/>
      <c r="C220" s="22" t="s">
        <v>79</v>
      </c>
      <c r="D220" s="88">
        <f>'приложение 6'!H38</f>
        <v>0</v>
      </c>
      <c r="E220" s="152">
        <f>'приложение 6'!I38</f>
        <v>0</v>
      </c>
      <c r="F220" s="197">
        <f>'приложение 6'!J38</f>
        <v>1009.5</v>
      </c>
      <c r="G220" s="152">
        <f>'приложение 6'!K38</f>
        <v>180</v>
      </c>
      <c r="H220" s="152">
        <f>'приложение 6'!L38</f>
        <v>0</v>
      </c>
    </row>
    <row r="221" spans="1:8" s="151" customFormat="1" ht="31.5" x14ac:dyDescent="0.25">
      <c r="A221" s="144"/>
      <c r="B221" s="150"/>
      <c r="C221" s="22" t="s">
        <v>80</v>
      </c>
      <c r="D221" s="88">
        <v>0</v>
      </c>
      <c r="E221" s="152">
        <v>0</v>
      </c>
      <c r="F221" s="197">
        <v>0</v>
      </c>
      <c r="G221" s="152">
        <v>0</v>
      </c>
      <c r="H221" s="152">
        <v>0</v>
      </c>
    </row>
    <row r="222" spans="1:8" ht="31.5" x14ac:dyDescent="0.25">
      <c r="A222" s="144"/>
      <c r="B222" s="147"/>
      <c r="C222" s="22" t="s">
        <v>81</v>
      </c>
      <c r="D222" s="88">
        <v>0</v>
      </c>
      <c r="E222" s="152">
        <v>0</v>
      </c>
      <c r="F222" s="197">
        <v>0</v>
      </c>
      <c r="G222" s="152">
        <v>0</v>
      </c>
      <c r="H222" s="152">
        <v>0</v>
      </c>
    </row>
    <row r="223" spans="1:8" ht="15.75" x14ac:dyDescent="0.25">
      <c r="A223" s="145"/>
      <c r="B223" s="148"/>
      <c r="C223" s="22" t="s">
        <v>84</v>
      </c>
      <c r="D223" s="88">
        <v>0</v>
      </c>
      <c r="E223" s="152">
        <v>0</v>
      </c>
      <c r="F223" s="197">
        <v>0</v>
      </c>
      <c r="G223" s="152">
        <v>0</v>
      </c>
      <c r="H223" s="152">
        <v>0</v>
      </c>
    </row>
    <row r="224" spans="1:8" ht="15.75" x14ac:dyDescent="0.25">
      <c r="A224" s="281">
        <v>28</v>
      </c>
      <c r="B224" s="2" t="s">
        <v>118</v>
      </c>
      <c r="C224" s="21" t="s">
        <v>76</v>
      </c>
      <c r="D224" s="88">
        <f>SUM(D225:D230)</f>
        <v>0</v>
      </c>
      <c r="E224" s="152">
        <f t="shared" ref="E224:H224" si="35">SUM(E225:E230)</f>
        <v>0</v>
      </c>
      <c r="F224" s="197">
        <f t="shared" si="35"/>
        <v>0</v>
      </c>
      <c r="G224" s="152">
        <f t="shared" si="35"/>
        <v>0</v>
      </c>
      <c r="H224" s="152">
        <f t="shared" si="35"/>
        <v>0</v>
      </c>
    </row>
    <row r="225" spans="1:8" ht="47.25" x14ac:dyDescent="0.25">
      <c r="A225" s="282"/>
      <c r="B225" s="284" t="s">
        <v>23</v>
      </c>
      <c r="C225" s="22" t="s">
        <v>77</v>
      </c>
      <c r="D225" s="88">
        <v>0</v>
      </c>
      <c r="E225" s="152">
        <v>0</v>
      </c>
      <c r="F225" s="197">
        <v>0</v>
      </c>
      <c r="G225" s="152">
        <v>0</v>
      </c>
      <c r="H225" s="152">
        <v>0</v>
      </c>
    </row>
    <row r="226" spans="1:8" ht="33.75" customHeight="1" x14ac:dyDescent="0.25">
      <c r="A226" s="282"/>
      <c r="B226" s="284"/>
      <c r="C226" s="22" t="s">
        <v>78</v>
      </c>
      <c r="D226" s="88">
        <v>0</v>
      </c>
      <c r="E226" s="152">
        <v>0</v>
      </c>
      <c r="F226" s="197">
        <v>0</v>
      </c>
      <c r="G226" s="152">
        <v>0</v>
      </c>
      <c r="H226" s="152">
        <v>0</v>
      </c>
    </row>
    <row r="227" spans="1:8" ht="31.5" x14ac:dyDescent="0.25">
      <c r="A227" s="282"/>
      <c r="B227" s="284"/>
      <c r="C227" s="22" t="s">
        <v>79</v>
      </c>
      <c r="D227" s="88">
        <f>'приложение 6'!H39</f>
        <v>0</v>
      </c>
      <c r="E227" s="152">
        <f>'приложение 6'!I39</f>
        <v>0</v>
      </c>
      <c r="F227" s="197">
        <f>'приложение 6'!J39</f>
        <v>0</v>
      </c>
      <c r="G227" s="152">
        <f>'приложение 6'!K39</f>
        <v>0</v>
      </c>
      <c r="H227" s="152">
        <f>'приложение 6'!L39</f>
        <v>0</v>
      </c>
    </row>
    <row r="228" spans="1:8" ht="31.5" x14ac:dyDescent="0.25">
      <c r="A228" s="282"/>
      <c r="B228" s="284"/>
      <c r="C228" s="22" t="s">
        <v>80</v>
      </c>
      <c r="D228" s="88">
        <v>0</v>
      </c>
      <c r="E228" s="152">
        <v>0</v>
      </c>
      <c r="F228" s="197">
        <v>0</v>
      </c>
      <c r="G228" s="152">
        <v>0</v>
      </c>
      <c r="H228" s="152">
        <v>0</v>
      </c>
    </row>
    <row r="229" spans="1:8" ht="31.5" x14ac:dyDescent="0.25">
      <c r="A229" s="282"/>
      <c r="B229" s="284"/>
      <c r="C229" s="22" t="s">
        <v>81</v>
      </c>
      <c r="D229" s="88">
        <v>0</v>
      </c>
      <c r="E229" s="152">
        <v>0</v>
      </c>
      <c r="F229" s="197">
        <v>0</v>
      </c>
      <c r="G229" s="152">
        <v>0</v>
      </c>
      <c r="H229" s="152">
        <v>0</v>
      </c>
    </row>
    <row r="230" spans="1:8" ht="15.75" x14ac:dyDescent="0.25">
      <c r="A230" s="283"/>
      <c r="B230" s="285"/>
      <c r="C230" s="22" t="s">
        <v>84</v>
      </c>
      <c r="D230" s="88">
        <v>0</v>
      </c>
      <c r="E230" s="152">
        <v>0</v>
      </c>
      <c r="F230" s="197">
        <v>0</v>
      </c>
      <c r="G230" s="152">
        <v>0</v>
      </c>
      <c r="H230" s="152">
        <v>0</v>
      </c>
    </row>
    <row r="231" spans="1:8" ht="15.75" x14ac:dyDescent="0.25">
      <c r="A231" s="281">
        <v>29</v>
      </c>
      <c r="B231" s="2" t="s">
        <v>117</v>
      </c>
      <c r="C231" s="21" t="s">
        <v>76</v>
      </c>
      <c r="D231" s="88">
        <f>SUM(D232:D237)</f>
        <v>0</v>
      </c>
      <c r="E231" s="152">
        <f>SUM(E232:E237)</f>
        <v>0</v>
      </c>
      <c r="F231" s="197">
        <f>SUM(F232:F237)</f>
        <v>0</v>
      </c>
      <c r="G231" s="152">
        <f>SUM(G232:G237)</f>
        <v>0</v>
      </c>
      <c r="H231" s="152">
        <f>SUM(H232:H237)</f>
        <v>0</v>
      </c>
    </row>
    <row r="232" spans="1:8" ht="47.25" x14ac:dyDescent="0.25">
      <c r="A232" s="282"/>
      <c r="B232" s="286" t="s">
        <v>25</v>
      </c>
      <c r="C232" s="22" t="s">
        <v>77</v>
      </c>
      <c r="D232" s="88">
        <v>0</v>
      </c>
      <c r="E232" s="152">
        <v>0</v>
      </c>
      <c r="F232" s="197">
        <v>0</v>
      </c>
      <c r="G232" s="152">
        <v>0</v>
      </c>
      <c r="H232" s="152">
        <v>0</v>
      </c>
    </row>
    <row r="233" spans="1:8" ht="36" customHeight="1" x14ac:dyDescent="0.25">
      <c r="A233" s="282"/>
      <c r="B233" s="287"/>
      <c r="C233" s="22" t="s">
        <v>78</v>
      </c>
      <c r="D233" s="88">
        <v>0</v>
      </c>
      <c r="E233" s="152">
        <v>0</v>
      </c>
      <c r="F233" s="197">
        <v>0</v>
      </c>
      <c r="G233" s="152">
        <v>0</v>
      </c>
      <c r="H233" s="152">
        <v>0</v>
      </c>
    </row>
    <row r="234" spans="1:8" ht="31.5" x14ac:dyDescent="0.25">
      <c r="A234" s="282"/>
      <c r="B234" s="287"/>
      <c r="C234" s="22" t="s">
        <v>79</v>
      </c>
      <c r="D234" s="88">
        <f>'приложение 6'!H40</f>
        <v>0</v>
      </c>
      <c r="E234" s="152">
        <f>'приложение 6'!I40</f>
        <v>0</v>
      </c>
      <c r="F234" s="197">
        <f>'приложение 6'!J40</f>
        <v>0</v>
      </c>
      <c r="G234" s="152">
        <f>'приложение 6'!K40</f>
        <v>0</v>
      </c>
      <c r="H234" s="152">
        <f>'приложение 6'!L40</f>
        <v>0</v>
      </c>
    </row>
    <row r="235" spans="1:8" ht="31.5" x14ac:dyDescent="0.25">
      <c r="A235" s="282"/>
      <c r="B235" s="287"/>
      <c r="C235" s="22" t="s">
        <v>80</v>
      </c>
      <c r="D235" s="88">
        <v>0</v>
      </c>
      <c r="E235" s="152">
        <v>0</v>
      </c>
      <c r="F235" s="197">
        <v>0</v>
      </c>
      <c r="G235" s="152">
        <v>0</v>
      </c>
      <c r="H235" s="152">
        <v>0</v>
      </c>
    </row>
    <row r="236" spans="1:8" ht="31.5" x14ac:dyDescent="0.25">
      <c r="A236" s="282"/>
      <c r="B236" s="287"/>
      <c r="C236" s="22" t="s">
        <v>81</v>
      </c>
      <c r="D236" s="88">
        <v>0</v>
      </c>
      <c r="E236" s="152">
        <v>0</v>
      </c>
      <c r="F236" s="197">
        <v>0</v>
      </c>
      <c r="G236" s="152">
        <v>0</v>
      </c>
      <c r="H236" s="152">
        <v>0</v>
      </c>
    </row>
    <row r="237" spans="1:8" ht="15.75" x14ac:dyDescent="0.25">
      <c r="A237" s="283"/>
      <c r="B237" s="288"/>
      <c r="C237" s="22" t="s">
        <v>84</v>
      </c>
      <c r="D237" s="88">
        <v>0</v>
      </c>
      <c r="E237" s="152">
        <v>0</v>
      </c>
      <c r="F237" s="197">
        <v>0</v>
      </c>
      <c r="G237" s="152">
        <v>0</v>
      </c>
      <c r="H237" s="152">
        <v>0</v>
      </c>
    </row>
    <row r="238" spans="1:8" ht="15.75" x14ac:dyDescent="0.25">
      <c r="A238" s="281">
        <v>30</v>
      </c>
      <c r="B238" s="2" t="s">
        <v>119</v>
      </c>
      <c r="C238" s="21" t="s">
        <v>76</v>
      </c>
      <c r="D238" s="88">
        <f>SUM(D239:D244)</f>
        <v>0</v>
      </c>
      <c r="E238" s="152">
        <f t="shared" ref="E238:H238" si="36">SUM(E239:E244)</f>
        <v>22.2</v>
      </c>
      <c r="F238" s="197">
        <f t="shared" si="36"/>
        <v>0</v>
      </c>
      <c r="G238" s="152">
        <f t="shared" si="36"/>
        <v>0</v>
      </c>
      <c r="H238" s="152">
        <f t="shared" si="36"/>
        <v>0</v>
      </c>
    </row>
    <row r="239" spans="1:8" ht="47.25" x14ac:dyDescent="0.25">
      <c r="A239" s="282"/>
      <c r="B239" s="284" t="s">
        <v>27</v>
      </c>
      <c r="C239" s="22" t="s">
        <v>77</v>
      </c>
      <c r="D239" s="88">
        <v>0</v>
      </c>
      <c r="E239" s="152">
        <v>0</v>
      </c>
      <c r="F239" s="197">
        <v>0</v>
      </c>
      <c r="G239" s="152">
        <v>0</v>
      </c>
      <c r="H239" s="152">
        <v>0</v>
      </c>
    </row>
    <row r="240" spans="1:8" ht="31.5" customHeight="1" x14ac:dyDescent="0.25">
      <c r="A240" s="282"/>
      <c r="B240" s="284"/>
      <c r="C240" s="22" t="s">
        <v>78</v>
      </c>
      <c r="D240" s="88">
        <v>0</v>
      </c>
      <c r="E240" s="152">
        <v>0</v>
      </c>
      <c r="F240" s="197">
        <v>0</v>
      </c>
      <c r="G240" s="152">
        <v>0</v>
      </c>
      <c r="H240" s="152">
        <v>0</v>
      </c>
    </row>
    <row r="241" spans="1:8" ht="31.5" x14ac:dyDescent="0.25">
      <c r="A241" s="282"/>
      <c r="B241" s="284"/>
      <c r="C241" s="22" t="s">
        <v>79</v>
      </c>
      <c r="D241" s="88">
        <f>'приложение 6'!H41</f>
        <v>0</v>
      </c>
      <c r="E241" s="152">
        <f>'приложение 6'!I41</f>
        <v>22.2</v>
      </c>
      <c r="F241" s="197">
        <f>'приложение 6'!J41</f>
        <v>0</v>
      </c>
      <c r="G241" s="152">
        <f>'приложение 6'!K41</f>
        <v>0</v>
      </c>
      <c r="H241" s="152">
        <f>'приложение 6'!L41</f>
        <v>0</v>
      </c>
    </row>
    <row r="242" spans="1:8" ht="31.5" x14ac:dyDescent="0.25">
      <c r="A242" s="282"/>
      <c r="B242" s="284"/>
      <c r="C242" s="22" t="s">
        <v>80</v>
      </c>
      <c r="D242" s="88">
        <v>0</v>
      </c>
      <c r="E242" s="152">
        <v>0</v>
      </c>
      <c r="F242" s="197">
        <v>0</v>
      </c>
      <c r="G242" s="152">
        <v>0</v>
      </c>
      <c r="H242" s="152">
        <v>0</v>
      </c>
    </row>
    <row r="243" spans="1:8" ht="31.5" x14ac:dyDescent="0.25">
      <c r="A243" s="282"/>
      <c r="B243" s="284"/>
      <c r="C243" s="22" t="s">
        <v>81</v>
      </c>
      <c r="D243" s="88">
        <v>0</v>
      </c>
      <c r="E243" s="152">
        <v>0</v>
      </c>
      <c r="F243" s="197">
        <v>0</v>
      </c>
      <c r="G243" s="152">
        <v>0</v>
      </c>
      <c r="H243" s="152">
        <v>0</v>
      </c>
    </row>
    <row r="244" spans="1:8" ht="15.75" x14ac:dyDescent="0.25">
      <c r="A244" s="283"/>
      <c r="B244" s="285"/>
      <c r="C244" s="22" t="s">
        <v>84</v>
      </c>
      <c r="D244" s="88">
        <v>0</v>
      </c>
      <c r="E244" s="152">
        <v>0</v>
      </c>
      <c r="F244" s="197">
        <v>0</v>
      </c>
      <c r="G244" s="152">
        <v>0</v>
      </c>
      <c r="H244" s="152">
        <v>0</v>
      </c>
    </row>
    <row r="245" spans="1:8" ht="15.75" x14ac:dyDescent="0.25">
      <c r="A245" s="281">
        <v>31</v>
      </c>
      <c r="B245" s="2" t="s">
        <v>120</v>
      </c>
      <c r="C245" s="21" t="s">
        <v>76</v>
      </c>
      <c r="D245" s="88">
        <f>SUM(D246:D251)</f>
        <v>0</v>
      </c>
      <c r="E245" s="152">
        <f>SUM(E246:E251)</f>
        <v>22.8</v>
      </c>
      <c r="F245" s="197">
        <f>SUM(F246:F251)</f>
        <v>0</v>
      </c>
      <c r="G245" s="152">
        <f>SUM(G246:G251)</f>
        <v>15</v>
      </c>
      <c r="H245" s="152">
        <f>SUM(H246:H251)</f>
        <v>0</v>
      </c>
    </row>
    <row r="246" spans="1:8" ht="47.25" x14ac:dyDescent="0.25">
      <c r="A246" s="282"/>
      <c r="B246" s="286" t="s">
        <v>29</v>
      </c>
      <c r="C246" s="22" t="s">
        <v>77</v>
      </c>
      <c r="D246" s="88">
        <v>0</v>
      </c>
      <c r="E246" s="152">
        <v>0</v>
      </c>
      <c r="F246" s="197">
        <v>0</v>
      </c>
      <c r="G246" s="152">
        <v>0</v>
      </c>
      <c r="H246" s="152">
        <v>0</v>
      </c>
    </row>
    <row r="247" spans="1:8" ht="33" customHeight="1" x14ac:dyDescent="0.25">
      <c r="A247" s="282"/>
      <c r="B247" s="287"/>
      <c r="C247" s="22" t="s">
        <v>78</v>
      </c>
      <c r="D247" s="88">
        <v>0</v>
      </c>
      <c r="E247" s="152">
        <v>0</v>
      </c>
      <c r="F247" s="197">
        <v>0</v>
      </c>
      <c r="G247" s="152">
        <v>0</v>
      </c>
      <c r="H247" s="152">
        <v>0</v>
      </c>
    </row>
    <row r="248" spans="1:8" ht="31.5" x14ac:dyDescent="0.25">
      <c r="A248" s="282"/>
      <c r="B248" s="287"/>
      <c r="C248" s="22" t="s">
        <v>79</v>
      </c>
      <c r="D248" s="88">
        <f>'приложение 6'!H42</f>
        <v>0</v>
      </c>
      <c r="E248" s="152">
        <f>'приложение 6'!I42</f>
        <v>22.8</v>
      </c>
      <c r="F248" s="197">
        <f>'приложение 6'!J42</f>
        <v>0</v>
      </c>
      <c r="G248" s="152">
        <f>'приложение 6'!K42</f>
        <v>15</v>
      </c>
      <c r="H248" s="152">
        <f>'приложение 6'!L42</f>
        <v>0</v>
      </c>
    </row>
    <row r="249" spans="1:8" ht="31.5" x14ac:dyDescent="0.25">
      <c r="A249" s="282"/>
      <c r="B249" s="287"/>
      <c r="C249" s="22" t="s">
        <v>80</v>
      </c>
      <c r="D249" s="88">
        <v>0</v>
      </c>
      <c r="E249" s="152">
        <v>0</v>
      </c>
      <c r="F249" s="197">
        <v>0</v>
      </c>
      <c r="G249" s="152">
        <v>0</v>
      </c>
      <c r="H249" s="152">
        <v>0</v>
      </c>
    </row>
    <row r="250" spans="1:8" ht="31.5" x14ac:dyDescent="0.25">
      <c r="A250" s="282"/>
      <c r="B250" s="287"/>
      <c r="C250" s="22" t="s">
        <v>81</v>
      </c>
      <c r="D250" s="88">
        <v>0</v>
      </c>
      <c r="E250" s="152">
        <v>0</v>
      </c>
      <c r="F250" s="197">
        <v>0</v>
      </c>
      <c r="G250" s="152">
        <v>0</v>
      </c>
      <c r="H250" s="152">
        <v>0</v>
      </c>
    </row>
    <row r="251" spans="1:8" ht="15.75" x14ac:dyDescent="0.25">
      <c r="A251" s="283"/>
      <c r="B251" s="288"/>
      <c r="C251" s="22" t="s">
        <v>84</v>
      </c>
      <c r="D251" s="88">
        <v>0</v>
      </c>
      <c r="E251" s="152">
        <v>0</v>
      </c>
      <c r="F251" s="197">
        <v>0</v>
      </c>
      <c r="G251" s="152">
        <v>0</v>
      </c>
      <c r="H251" s="152">
        <v>0</v>
      </c>
    </row>
    <row r="252" spans="1:8" ht="15.75" x14ac:dyDescent="0.25">
      <c r="A252" s="281">
        <v>32</v>
      </c>
      <c r="B252" s="2" t="s">
        <v>121</v>
      </c>
      <c r="C252" s="21" t="s">
        <v>76</v>
      </c>
      <c r="D252" s="88">
        <f>SUM(D253:D258)</f>
        <v>0</v>
      </c>
      <c r="E252" s="152">
        <f t="shared" ref="E252:H252" si="37">SUM(E253:E258)</f>
        <v>50</v>
      </c>
      <c r="F252" s="197">
        <f t="shared" si="37"/>
        <v>0</v>
      </c>
      <c r="G252" s="152">
        <f t="shared" si="37"/>
        <v>0</v>
      </c>
      <c r="H252" s="152">
        <f t="shared" si="37"/>
        <v>0</v>
      </c>
    </row>
    <row r="253" spans="1:8" ht="47.25" x14ac:dyDescent="0.25">
      <c r="A253" s="282"/>
      <c r="B253" s="284" t="s">
        <v>69</v>
      </c>
      <c r="C253" s="22" t="s">
        <v>77</v>
      </c>
      <c r="D253" s="88">
        <v>0</v>
      </c>
      <c r="E253" s="152">
        <v>0</v>
      </c>
      <c r="F253" s="197">
        <v>0</v>
      </c>
      <c r="G253" s="152">
        <v>0</v>
      </c>
      <c r="H253" s="152">
        <v>0</v>
      </c>
    </row>
    <row r="254" spans="1:8" ht="34.5" customHeight="1" x14ac:dyDescent="0.25">
      <c r="A254" s="282"/>
      <c r="B254" s="284"/>
      <c r="C254" s="22" t="s">
        <v>78</v>
      </c>
      <c r="D254" s="88">
        <v>0</v>
      </c>
      <c r="E254" s="152">
        <v>0</v>
      </c>
      <c r="F254" s="197">
        <v>0</v>
      </c>
      <c r="G254" s="152">
        <v>0</v>
      </c>
      <c r="H254" s="152">
        <v>0</v>
      </c>
    </row>
    <row r="255" spans="1:8" ht="31.5" x14ac:dyDescent="0.25">
      <c r="A255" s="282"/>
      <c r="B255" s="284"/>
      <c r="C255" s="22" t="s">
        <v>79</v>
      </c>
      <c r="D255" s="88">
        <f>'приложение 6'!H43</f>
        <v>0</v>
      </c>
      <c r="E255" s="152">
        <f>'приложение 6'!I43</f>
        <v>0</v>
      </c>
      <c r="F255" s="197">
        <f>'приложение 6'!J43</f>
        <v>0</v>
      </c>
      <c r="G255" s="152">
        <f>'приложение 6'!K43</f>
        <v>0</v>
      </c>
      <c r="H255" s="152">
        <f>'приложение 6'!L43</f>
        <v>0</v>
      </c>
    </row>
    <row r="256" spans="1:8" ht="31.5" x14ac:dyDescent="0.25">
      <c r="A256" s="282"/>
      <c r="B256" s="284"/>
      <c r="C256" s="22" t="s">
        <v>80</v>
      </c>
      <c r="D256" s="88">
        <v>0</v>
      </c>
      <c r="E256" s="152">
        <v>0</v>
      </c>
      <c r="F256" s="197">
        <v>0</v>
      </c>
      <c r="G256" s="152">
        <v>0</v>
      </c>
      <c r="H256" s="152">
        <v>0</v>
      </c>
    </row>
    <row r="257" spans="1:8" ht="31.5" x14ac:dyDescent="0.25">
      <c r="A257" s="282"/>
      <c r="B257" s="284"/>
      <c r="C257" s="22" t="s">
        <v>81</v>
      </c>
      <c r="D257" s="88">
        <v>0</v>
      </c>
      <c r="E257" s="152">
        <v>0</v>
      </c>
      <c r="F257" s="197">
        <v>0</v>
      </c>
      <c r="G257" s="152">
        <v>0</v>
      </c>
      <c r="H257" s="152">
        <v>0</v>
      </c>
    </row>
    <row r="258" spans="1:8" ht="15.75" x14ac:dyDescent="0.25">
      <c r="A258" s="283"/>
      <c r="B258" s="285"/>
      <c r="C258" s="22" t="s">
        <v>84</v>
      </c>
      <c r="D258" s="88">
        <v>0</v>
      </c>
      <c r="E258" s="152">
        <v>50</v>
      </c>
      <c r="F258" s="197">
        <v>0</v>
      </c>
      <c r="G258" s="152">
        <v>0</v>
      </c>
      <c r="H258" s="152">
        <v>0</v>
      </c>
    </row>
    <row r="259" spans="1:8" ht="15.75" x14ac:dyDescent="0.25">
      <c r="A259" s="281">
        <v>33</v>
      </c>
      <c r="B259" s="2" t="s">
        <v>122</v>
      </c>
      <c r="C259" s="21" t="s">
        <v>76</v>
      </c>
      <c r="D259" s="88">
        <f>SUM(D260:D265)</f>
        <v>0</v>
      </c>
      <c r="E259" s="152">
        <f>SUM(E260:E265)</f>
        <v>0</v>
      </c>
      <c r="F259" s="197">
        <f>SUM(F260:F265)</f>
        <v>0</v>
      </c>
      <c r="G259" s="152">
        <f>SUM(G260:G265)</f>
        <v>0</v>
      </c>
      <c r="H259" s="152">
        <f>SUM(H260:H265)</f>
        <v>0</v>
      </c>
    </row>
    <row r="260" spans="1:8" ht="47.25" x14ac:dyDescent="0.25">
      <c r="A260" s="282"/>
      <c r="B260" s="286" t="s">
        <v>32</v>
      </c>
      <c r="C260" s="22" t="s">
        <v>77</v>
      </c>
      <c r="D260" s="88">
        <v>0</v>
      </c>
      <c r="E260" s="152">
        <v>0</v>
      </c>
      <c r="F260" s="197">
        <v>0</v>
      </c>
      <c r="G260" s="152">
        <v>0</v>
      </c>
      <c r="H260" s="152">
        <v>0</v>
      </c>
    </row>
    <row r="261" spans="1:8" ht="32.25" customHeight="1" x14ac:dyDescent="0.25">
      <c r="A261" s="282"/>
      <c r="B261" s="287"/>
      <c r="C261" s="22" t="s">
        <v>78</v>
      </c>
      <c r="D261" s="88">
        <v>0</v>
      </c>
      <c r="E261" s="152">
        <v>0</v>
      </c>
      <c r="F261" s="197">
        <v>0</v>
      </c>
      <c r="G261" s="152">
        <v>0</v>
      </c>
      <c r="H261" s="152">
        <v>0</v>
      </c>
    </row>
    <row r="262" spans="1:8" ht="31.5" x14ac:dyDescent="0.25">
      <c r="A262" s="282"/>
      <c r="B262" s="287"/>
      <c r="C262" s="22" t="s">
        <v>79</v>
      </c>
      <c r="D262" s="88">
        <f>'приложение 6'!H44</f>
        <v>0</v>
      </c>
      <c r="E262" s="152">
        <f>'приложение 6'!I44</f>
        <v>0</v>
      </c>
      <c r="F262" s="197">
        <f>'приложение 6'!J44</f>
        <v>0</v>
      </c>
      <c r="G262" s="152">
        <f>'приложение 6'!K44</f>
        <v>0</v>
      </c>
      <c r="H262" s="152">
        <f>'приложение 6'!L44</f>
        <v>0</v>
      </c>
    </row>
    <row r="263" spans="1:8" ht="31.5" x14ac:dyDescent="0.25">
      <c r="A263" s="282"/>
      <c r="B263" s="287"/>
      <c r="C263" s="22" t="s">
        <v>80</v>
      </c>
      <c r="D263" s="88">
        <v>0</v>
      </c>
      <c r="E263" s="152">
        <v>0</v>
      </c>
      <c r="F263" s="197">
        <v>0</v>
      </c>
      <c r="G263" s="152">
        <v>0</v>
      </c>
      <c r="H263" s="152">
        <v>0</v>
      </c>
    </row>
    <row r="264" spans="1:8" ht="31.5" x14ac:dyDescent="0.25">
      <c r="A264" s="282"/>
      <c r="B264" s="287"/>
      <c r="C264" s="22" t="s">
        <v>81</v>
      </c>
      <c r="D264" s="88">
        <v>0</v>
      </c>
      <c r="E264" s="152">
        <v>0</v>
      </c>
      <c r="F264" s="197">
        <v>0</v>
      </c>
      <c r="G264" s="152">
        <v>0</v>
      </c>
      <c r="H264" s="152">
        <v>0</v>
      </c>
    </row>
    <row r="265" spans="1:8" ht="15.75" x14ac:dyDescent="0.25">
      <c r="A265" s="283"/>
      <c r="B265" s="288"/>
      <c r="C265" s="22" t="s">
        <v>84</v>
      </c>
      <c r="D265" s="88">
        <v>0</v>
      </c>
      <c r="E265" s="152">
        <v>0</v>
      </c>
      <c r="F265" s="197">
        <v>0</v>
      </c>
      <c r="G265" s="152">
        <v>0</v>
      </c>
      <c r="H265" s="152">
        <v>0</v>
      </c>
    </row>
    <row r="266" spans="1:8" ht="15.75" x14ac:dyDescent="0.25">
      <c r="A266" s="281">
        <v>34</v>
      </c>
      <c r="B266" s="2" t="s">
        <v>123</v>
      </c>
      <c r="C266" s="21" t="s">
        <v>76</v>
      </c>
      <c r="D266" s="88">
        <f>SUM(D267:D272)</f>
        <v>0</v>
      </c>
      <c r="E266" s="152">
        <f t="shared" ref="E266:H266" si="38">SUM(E267:E272)</f>
        <v>30</v>
      </c>
      <c r="F266" s="197">
        <f t="shared" si="38"/>
        <v>110</v>
      </c>
      <c r="G266" s="152">
        <f t="shared" si="38"/>
        <v>10</v>
      </c>
      <c r="H266" s="152">
        <f t="shared" si="38"/>
        <v>0</v>
      </c>
    </row>
    <row r="267" spans="1:8" ht="47.25" x14ac:dyDescent="0.25">
      <c r="A267" s="282"/>
      <c r="B267" s="284" t="s">
        <v>113</v>
      </c>
      <c r="C267" s="22" t="s">
        <v>77</v>
      </c>
      <c r="D267" s="88">
        <v>0</v>
      </c>
      <c r="E267" s="152">
        <v>0</v>
      </c>
      <c r="F267" s="197">
        <v>0</v>
      </c>
      <c r="G267" s="152">
        <v>0</v>
      </c>
      <c r="H267" s="152">
        <v>0</v>
      </c>
    </row>
    <row r="268" spans="1:8" ht="33" customHeight="1" x14ac:dyDescent="0.25">
      <c r="A268" s="282"/>
      <c r="B268" s="284"/>
      <c r="C268" s="22" t="s">
        <v>78</v>
      </c>
      <c r="D268" s="88">
        <v>0</v>
      </c>
      <c r="E268" s="152">
        <v>0</v>
      </c>
      <c r="F268" s="197">
        <v>0</v>
      </c>
      <c r="G268" s="152">
        <v>0</v>
      </c>
      <c r="H268" s="152">
        <v>0</v>
      </c>
    </row>
    <row r="269" spans="1:8" ht="31.5" x14ac:dyDescent="0.25">
      <c r="A269" s="282"/>
      <c r="B269" s="284"/>
      <c r="C269" s="22" t="s">
        <v>79</v>
      </c>
      <c r="D269" s="88">
        <v>0</v>
      </c>
      <c r="E269" s="152">
        <f>'приложение 6'!I45</f>
        <v>10</v>
      </c>
      <c r="F269" s="197">
        <f>'приложение 6'!J45</f>
        <v>110</v>
      </c>
      <c r="G269" s="152">
        <f>'приложение 6'!K45</f>
        <v>10</v>
      </c>
      <c r="H269" s="152">
        <f>'приложение 6'!L45</f>
        <v>0</v>
      </c>
    </row>
    <row r="270" spans="1:8" ht="31.5" x14ac:dyDescent="0.25">
      <c r="A270" s="282"/>
      <c r="B270" s="284"/>
      <c r="C270" s="22" t="s">
        <v>80</v>
      </c>
      <c r="D270" s="88">
        <v>0</v>
      </c>
      <c r="E270" s="152">
        <v>0</v>
      </c>
      <c r="F270" s="197">
        <v>0</v>
      </c>
      <c r="G270" s="152">
        <v>0</v>
      </c>
      <c r="H270" s="152">
        <v>0</v>
      </c>
    </row>
    <row r="271" spans="1:8" ht="31.5" x14ac:dyDescent="0.25">
      <c r="A271" s="282"/>
      <c r="B271" s="284"/>
      <c r="C271" s="22" t="s">
        <v>81</v>
      </c>
      <c r="D271" s="88">
        <v>0</v>
      </c>
      <c r="E271" s="152">
        <v>0</v>
      </c>
      <c r="F271" s="197">
        <v>0</v>
      </c>
      <c r="G271" s="152">
        <v>0</v>
      </c>
      <c r="H271" s="152">
        <v>0</v>
      </c>
    </row>
    <row r="272" spans="1:8" ht="15.75" x14ac:dyDescent="0.25">
      <c r="A272" s="283"/>
      <c r="B272" s="285"/>
      <c r="C272" s="22" t="s">
        <v>84</v>
      </c>
      <c r="D272" s="88">
        <v>0</v>
      </c>
      <c r="E272" s="152">
        <v>20</v>
      </c>
      <c r="F272" s="197">
        <v>0</v>
      </c>
      <c r="G272" s="152">
        <v>0</v>
      </c>
      <c r="H272" s="152">
        <v>0</v>
      </c>
    </row>
    <row r="273" spans="1:8" ht="15.75" x14ac:dyDescent="0.25">
      <c r="A273" s="281">
        <f>A266+1</f>
        <v>35</v>
      </c>
      <c r="B273" s="149" t="s">
        <v>394</v>
      </c>
      <c r="C273" s="21" t="s">
        <v>76</v>
      </c>
      <c r="D273" s="88">
        <f>SUM(D274:D279)</f>
        <v>0</v>
      </c>
      <c r="E273" s="152">
        <f>SUM(E274:E279)</f>
        <v>0</v>
      </c>
      <c r="F273" s="197">
        <f>SUM(F274:F279)</f>
        <v>30</v>
      </c>
      <c r="G273" s="152">
        <f>SUM(G274:G279)</f>
        <v>50</v>
      </c>
      <c r="H273" s="152">
        <f>SUM(H274:H279)</f>
        <v>70</v>
      </c>
    </row>
    <row r="274" spans="1:8" ht="47.25" x14ac:dyDescent="0.25">
      <c r="A274" s="282"/>
      <c r="B274" s="286" t="str">
        <f>'приложение 6'!B46</f>
        <v>Обеспечение пожарной безопасности</v>
      </c>
      <c r="C274" s="22" t="s">
        <v>77</v>
      </c>
      <c r="D274" s="88">
        <v>0</v>
      </c>
      <c r="E274" s="152">
        <v>0</v>
      </c>
      <c r="F274" s="197">
        <v>0</v>
      </c>
      <c r="G274" s="152">
        <v>0</v>
      </c>
      <c r="H274" s="152">
        <v>0</v>
      </c>
    </row>
    <row r="275" spans="1:8" ht="32.25" customHeight="1" x14ac:dyDescent="0.25">
      <c r="A275" s="282"/>
      <c r="B275" s="287"/>
      <c r="C275" s="22" t="s">
        <v>78</v>
      </c>
      <c r="D275" s="88">
        <v>0</v>
      </c>
      <c r="E275" s="152">
        <v>0</v>
      </c>
      <c r="F275" s="197">
        <v>0</v>
      </c>
      <c r="G275" s="152">
        <v>0</v>
      </c>
      <c r="H275" s="152">
        <v>0</v>
      </c>
    </row>
    <row r="276" spans="1:8" ht="31.5" x14ac:dyDescent="0.25">
      <c r="A276" s="282"/>
      <c r="B276" s="287"/>
      <c r="C276" s="22" t="s">
        <v>79</v>
      </c>
      <c r="D276" s="88">
        <f>'приложение 6'!H46</f>
        <v>0</v>
      </c>
      <c r="E276" s="152">
        <f>'приложение 6'!I46</f>
        <v>0</v>
      </c>
      <c r="F276" s="197">
        <f>'приложение 6'!J46</f>
        <v>30</v>
      </c>
      <c r="G276" s="152">
        <f>'приложение 6'!K46</f>
        <v>50</v>
      </c>
      <c r="H276" s="152">
        <f>'приложение 6'!L46</f>
        <v>70</v>
      </c>
    </row>
    <row r="277" spans="1:8" ht="31.5" x14ac:dyDescent="0.25">
      <c r="A277" s="282"/>
      <c r="B277" s="287"/>
      <c r="C277" s="22" t="s">
        <v>80</v>
      </c>
      <c r="D277" s="88">
        <v>0</v>
      </c>
      <c r="E277" s="152">
        <v>0</v>
      </c>
      <c r="F277" s="197">
        <v>0</v>
      </c>
      <c r="G277" s="152">
        <v>0</v>
      </c>
      <c r="H277" s="152">
        <v>0</v>
      </c>
    </row>
    <row r="278" spans="1:8" ht="31.5" x14ac:dyDescent="0.25">
      <c r="A278" s="282"/>
      <c r="B278" s="287"/>
      <c r="C278" s="22" t="s">
        <v>81</v>
      </c>
      <c r="D278" s="88">
        <v>0</v>
      </c>
      <c r="E278" s="152">
        <v>0</v>
      </c>
      <c r="F278" s="197">
        <v>0</v>
      </c>
      <c r="G278" s="152">
        <v>0</v>
      </c>
      <c r="H278" s="152">
        <v>0</v>
      </c>
    </row>
    <row r="279" spans="1:8" ht="15.75" x14ac:dyDescent="0.25">
      <c r="A279" s="283"/>
      <c r="B279" s="288"/>
      <c r="C279" s="22" t="s">
        <v>84</v>
      </c>
      <c r="D279" s="88">
        <v>0</v>
      </c>
      <c r="E279" s="152">
        <v>0</v>
      </c>
      <c r="F279" s="197">
        <v>0</v>
      </c>
      <c r="G279" s="152">
        <v>0</v>
      </c>
      <c r="H279" s="152">
        <v>0</v>
      </c>
    </row>
    <row r="280" spans="1:8" ht="15.75" x14ac:dyDescent="0.25">
      <c r="A280" s="281">
        <f>A273+1</f>
        <v>36</v>
      </c>
      <c r="B280" s="149" t="s">
        <v>395</v>
      </c>
      <c r="C280" s="21" t="s">
        <v>76</v>
      </c>
      <c r="D280" s="88">
        <f>SUM(D281:D286)</f>
        <v>0</v>
      </c>
      <c r="E280" s="152">
        <f t="shared" ref="E280:H280" si="39">SUM(E281:E286)</f>
        <v>0</v>
      </c>
      <c r="F280" s="197">
        <f t="shared" si="39"/>
        <v>0</v>
      </c>
      <c r="G280" s="152">
        <f t="shared" si="39"/>
        <v>0</v>
      </c>
      <c r="H280" s="152">
        <f t="shared" si="39"/>
        <v>0</v>
      </c>
    </row>
    <row r="281" spans="1:8" ht="47.25" x14ac:dyDescent="0.25">
      <c r="A281" s="282"/>
      <c r="B281" s="284" t="str">
        <f>'приложение 6'!B47</f>
        <v>Обеспечение общественного порядка, в том числе защита от проявлений терроризма и экстремизма</v>
      </c>
      <c r="C281" s="22" t="s">
        <v>77</v>
      </c>
      <c r="D281" s="88">
        <v>0</v>
      </c>
      <c r="E281" s="152">
        <v>0</v>
      </c>
      <c r="F281" s="197">
        <v>0</v>
      </c>
      <c r="G281" s="152">
        <v>0</v>
      </c>
      <c r="H281" s="152">
        <v>0</v>
      </c>
    </row>
    <row r="282" spans="1:8" ht="33" customHeight="1" x14ac:dyDescent="0.25">
      <c r="A282" s="282"/>
      <c r="B282" s="284"/>
      <c r="C282" s="22" t="s">
        <v>78</v>
      </c>
      <c r="D282" s="88">
        <v>0</v>
      </c>
      <c r="E282" s="152">
        <v>0</v>
      </c>
      <c r="F282" s="197">
        <v>0</v>
      </c>
      <c r="G282" s="152">
        <v>0</v>
      </c>
      <c r="H282" s="152">
        <v>0</v>
      </c>
    </row>
    <row r="283" spans="1:8" ht="31.5" x14ac:dyDescent="0.25">
      <c r="A283" s="282"/>
      <c r="B283" s="284"/>
      <c r="C283" s="22" t="s">
        <v>79</v>
      </c>
      <c r="D283" s="88">
        <f>'приложение 6'!H47</f>
        <v>0</v>
      </c>
      <c r="E283" s="152">
        <f>'приложение 6'!I47</f>
        <v>0</v>
      </c>
      <c r="F283" s="197">
        <f>'приложение 6'!J47</f>
        <v>0</v>
      </c>
      <c r="G283" s="152">
        <f>'приложение 6'!K47</f>
        <v>0</v>
      </c>
      <c r="H283" s="152">
        <f>'приложение 6'!L47</f>
        <v>0</v>
      </c>
    </row>
    <row r="284" spans="1:8" ht="31.5" x14ac:dyDescent="0.25">
      <c r="A284" s="282"/>
      <c r="B284" s="284"/>
      <c r="C284" s="22" t="s">
        <v>80</v>
      </c>
      <c r="D284" s="88">
        <v>0</v>
      </c>
      <c r="E284" s="152">
        <v>0</v>
      </c>
      <c r="F284" s="197">
        <v>0</v>
      </c>
      <c r="G284" s="152">
        <v>0</v>
      </c>
      <c r="H284" s="152">
        <v>0</v>
      </c>
    </row>
    <row r="285" spans="1:8" ht="31.5" x14ac:dyDescent="0.25">
      <c r="A285" s="282"/>
      <c r="B285" s="284"/>
      <c r="C285" s="22" t="s">
        <v>81</v>
      </c>
      <c r="D285" s="88">
        <v>0</v>
      </c>
      <c r="E285" s="152">
        <v>0</v>
      </c>
      <c r="F285" s="197">
        <v>0</v>
      </c>
      <c r="G285" s="152">
        <v>0</v>
      </c>
      <c r="H285" s="152">
        <v>0</v>
      </c>
    </row>
    <row r="286" spans="1:8" ht="15.75" x14ac:dyDescent="0.25">
      <c r="A286" s="283"/>
      <c r="B286" s="285"/>
      <c r="C286" s="22" t="s">
        <v>84</v>
      </c>
      <c r="D286" s="88">
        <v>0</v>
      </c>
      <c r="E286" s="152">
        <v>0</v>
      </c>
      <c r="F286" s="197">
        <v>0</v>
      </c>
      <c r="G286" s="152">
        <v>0</v>
      </c>
      <c r="H286" s="152">
        <v>0</v>
      </c>
    </row>
    <row r="287" spans="1:8" ht="15.75" customHeight="1" x14ac:dyDescent="0.25">
      <c r="A287" s="281">
        <v>35</v>
      </c>
      <c r="B287" s="2" t="s">
        <v>104</v>
      </c>
      <c r="C287" s="1" t="s">
        <v>76</v>
      </c>
      <c r="D287" s="88">
        <f>SUM(D288:D293)</f>
        <v>15954.923000000001</v>
      </c>
      <c r="E287" s="152">
        <f t="shared" ref="E287:H287" si="40">SUM(E288:E293)</f>
        <v>16764.477749999998</v>
      </c>
      <c r="F287" s="197">
        <f t="shared" si="40"/>
        <v>19529.599999999999</v>
      </c>
      <c r="G287" s="152">
        <f t="shared" si="40"/>
        <v>17986</v>
      </c>
      <c r="H287" s="152">
        <f t="shared" si="40"/>
        <v>17846</v>
      </c>
    </row>
    <row r="288" spans="1:8" ht="47.25" x14ac:dyDescent="0.25">
      <c r="A288" s="282"/>
      <c r="B288" s="286" t="s">
        <v>56</v>
      </c>
      <c r="C288" s="2" t="s">
        <v>77</v>
      </c>
      <c r="D288" s="88">
        <f t="shared" ref="D288:E289" si="41">D295+D302+D309+D316+D323+D330+D337+D344+D351</f>
        <v>0</v>
      </c>
      <c r="E288" s="152">
        <f t="shared" si="41"/>
        <v>0</v>
      </c>
      <c r="F288" s="197">
        <f t="shared" ref="F288:H289" si="42">F295+F302+F309+F316+F323+F330+F337+F344+F351+F358+F365</f>
        <v>0</v>
      </c>
      <c r="G288" s="152">
        <f t="shared" si="42"/>
        <v>0</v>
      </c>
      <c r="H288" s="152">
        <f t="shared" si="42"/>
        <v>0</v>
      </c>
    </row>
    <row r="289" spans="1:9" ht="34.5" customHeight="1" x14ac:dyDescent="0.25">
      <c r="A289" s="282"/>
      <c r="B289" s="284"/>
      <c r="C289" s="2" t="s">
        <v>78</v>
      </c>
      <c r="D289" s="88">
        <f t="shared" si="41"/>
        <v>0</v>
      </c>
      <c r="E289" s="152">
        <f t="shared" si="41"/>
        <v>0</v>
      </c>
      <c r="F289" s="197">
        <f t="shared" si="42"/>
        <v>0</v>
      </c>
      <c r="G289" s="152">
        <f t="shared" si="42"/>
        <v>0</v>
      </c>
      <c r="H289" s="152">
        <f t="shared" si="42"/>
        <v>0</v>
      </c>
    </row>
    <row r="290" spans="1:9" ht="31.5" x14ac:dyDescent="0.25">
      <c r="A290" s="282"/>
      <c r="B290" s="284"/>
      <c r="C290" s="2" t="s">
        <v>79</v>
      </c>
      <c r="D290" s="152">
        <f>D297+D304+D311+D318+D325+D332+D339+D346+D353</f>
        <v>13910.923000000001</v>
      </c>
      <c r="E290" s="152">
        <f t="shared" ref="E290" si="43">E297+E304+E311+E318+E325+E332+E339+E346+E353</f>
        <v>14819</v>
      </c>
      <c r="F290" s="197">
        <f>F297+F304+F311+F318+F325+F332+F339+F346+F353+F360+F367</f>
        <v>17679.599999999999</v>
      </c>
      <c r="G290" s="152">
        <f t="shared" ref="G290:H290" si="44">G297+G304+G311+G318+G325+G332+G339+G346+G353+G360+G367</f>
        <v>16136</v>
      </c>
      <c r="H290" s="152">
        <f t="shared" si="44"/>
        <v>15996</v>
      </c>
      <c r="I290" s="121"/>
    </row>
    <row r="291" spans="1:9" ht="31.5" x14ac:dyDescent="0.25">
      <c r="A291" s="282"/>
      <c r="B291" s="284"/>
      <c r="C291" s="2" t="s">
        <v>80</v>
      </c>
      <c r="D291" s="88">
        <f t="shared" ref="D291:E293" si="45">D298+D305+D312+D319+D326+D333+D340+D347+D354</f>
        <v>0</v>
      </c>
      <c r="E291" s="152">
        <f t="shared" si="45"/>
        <v>0</v>
      </c>
      <c r="F291" s="197">
        <f t="shared" ref="F291:H293" si="46">F298+F305+F312+F319+F326+F333+F340+F347+F354+F361+F368</f>
        <v>0</v>
      </c>
      <c r="G291" s="152">
        <f t="shared" si="46"/>
        <v>0</v>
      </c>
      <c r="H291" s="152">
        <f t="shared" si="46"/>
        <v>0</v>
      </c>
    </row>
    <row r="292" spans="1:9" ht="31.5" x14ac:dyDescent="0.25">
      <c r="A292" s="282"/>
      <c r="B292" s="284"/>
      <c r="C292" s="1" t="s">
        <v>81</v>
      </c>
      <c r="D292" s="88">
        <f t="shared" si="45"/>
        <v>0</v>
      </c>
      <c r="E292" s="152">
        <f t="shared" si="45"/>
        <v>0</v>
      </c>
      <c r="F292" s="197">
        <f t="shared" si="46"/>
        <v>0</v>
      </c>
      <c r="G292" s="152">
        <f t="shared" si="46"/>
        <v>0</v>
      </c>
      <c r="H292" s="152">
        <f t="shared" si="46"/>
        <v>0</v>
      </c>
    </row>
    <row r="293" spans="1:9" ht="15.75" customHeight="1" x14ac:dyDescent="0.25">
      <c r="A293" s="283"/>
      <c r="B293" s="285"/>
      <c r="C293" s="2" t="s">
        <v>84</v>
      </c>
      <c r="D293" s="88">
        <f t="shared" si="45"/>
        <v>2044</v>
      </c>
      <c r="E293" s="152">
        <f t="shared" si="45"/>
        <v>1945.47775</v>
      </c>
      <c r="F293" s="197">
        <f t="shared" si="46"/>
        <v>1850</v>
      </c>
      <c r="G293" s="152">
        <f t="shared" si="46"/>
        <v>1850</v>
      </c>
      <c r="H293" s="152">
        <f t="shared" si="46"/>
        <v>1850</v>
      </c>
      <c r="I293" s="121"/>
    </row>
    <row r="294" spans="1:9" ht="15.75" customHeight="1" x14ac:dyDescent="0.25">
      <c r="A294" s="281">
        <v>36</v>
      </c>
      <c r="B294" s="2" t="s">
        <v>105</v>
      </c>
      <c r="C294" s="1" t="s">
        <v>76</v>
      </c>
      <c r="D294" s="88">
        <f>SUM(D295:D300)</f>
        <v>15954.923000000001</v>
      </c>
      <c r="E294" s="152">
        <f t="shared" ref="E294:H294" si="47">SUM(E295:E300)</f>
        <v>15804.07775</v>
      </c>
      <c r="F294" s="197">
        <f t="shared" si="47"/>
        <v>17727.400000000001</v>
      </c>
      <c r="G294" s="152">
        <f t="shared" si="47"/>
        <v>17644.400000000001</v>
      </c>
      <c r="H294" s="152">
        <f t="shared" si="47"/>
        <v>17504.400000000001</v>
      </c>
    </row>
    <row r="295" spans="1:9" ht="47.25" x14ac:dyDescent="0.25">
      <c r="A295" s="282"/>
      <c r="B295" s="286" t="s">
        <v>19</v>
      </c>
      <c r="C295" s="2" t="s">
        <v>77</v>
      </c>
      <c r="D295" s="88">
        <v>0</v>
      </c>
      <c r="E295" s="152">
        <v>0</v>
      </c>
      <c r="F295" s="197">
        <v>0</v>
      </c>
      <c r="G295" s="152">
        <v>0</v>
      </c>
      <c r="H295" s="152">
        <v>0</v>
      </c>
    </row>
    <row r="296" spans="1:9" ht="32.25" customHeight="1" x14ac:dyDescent="0.25">
      <c r="A296" s="282"/>
      <c r="B296" s="284"/>
      <c r="C296" s="2" t="s">
        <v>78</v>
      </c>
      <c r="D296" s="88">
        <v>0</v>
      </c>
      <c r="E296" s="152">
        <v>0</v>
      </c>
      <c r="F296" s="197">
        <v>0</v>
      </c>
      <c r="G296" s="152">
        <v>0</v>
      </c>
      <c r="H296" s="152">
        <v>0</v>
      </c>
    </row>
    <row r="297" spans="1:9" ht="31.5" x14ac:dyDescent="0.25">
      <c r="A297" s="282"/>
      <c r="B297" s="284"/>
      <c r="C297" s="2" t="s">
        <v>79</v>
      </c>
      <c r="D297" s="88">
        <f>'приложение 6'!H50</f>
        <v>13910.923000000001</v>
      </c>
      <c r="E297" s="152">
        <f>'приложение 6'!I50</f>
        <v>14320</v>
      </c>
      <c r="F297" s="197">
        <f>'приложение 6'!J50</f>
        <v>16219</v>
      </c>
      <c r="G297" s="152">
        <f>'приложение 6'!K50</f>
        <v>16136</v>
      </c>
      <c r="H297" s="152">
        <f>'приложение 6'!L50</f>
        <v>15996</v>
      </c>
    </row>
    <row r="298" spans="1:9" ht="31.5" x14ac:dyDescent="0.25">
      <c r="A298" s="282"/>
      <c r="B298" s="284"/>
      <c r="C298" s="2" t="s">
        <v>80</v>
      </c>
      <c r="D298" s="88">
        <v>0</v>
      </c>
      <c r="E298" s="152">
        <v>0</v>
      </c>
      <c r="F298" s="197">
        <v>0</v>
      </c>
      <c r="G298" s="152">
        <v>0</v>
      </c>
      <c r="H298" s="152">
        <v>0</v>
      </c>
    </row>
    <row r="299" spans="1:9" ht="31.5" x14ac:dyDescent="0.25">
      <c r="A299" s="282"/>
      <c r="B299" s="284"/>
      <c r="C299" s="1" t="s">
        <v>81</v>
      </c>
      <c r="D299" s="88">
        <v>0</v>
      </c>
      <c r="E299" s="152">
        <v>0</v>
      </c>
      <c r="F299" s="197">
        <v>0</v>
      </c>
      <c r="G299" s="152">
        <v>0</v>
      </c>
      <c r="H299" s="152">
        <v>0</v>
      </c>
    </row>
    <row r="300" spans="1:9" ht="15.75" customHeight="1" x14ac:dyDescent="0.25">
      <c r="A300" s="283"/>
      <c r="B300" s="285"/>
      <c r="C300" s="2" t="s">
        <v>84</v>
      </c>
      <c r="D300" s="88">
        <v>2044</v>
      </c>
      <c r="E300" s="152">
        <v>1484.0777499999999</v>
      </c>
      <c r="F300" s="197">
        <f>1458.4+50</f>
        <v>1508.4</v>
      </c>
      <c r="G300" s="152">
        <f t="shared" ref="G300:H300" si="48">1458.4+50</f>
        <v>1508.4</v>
      </c>
      <c r="H300" s="152">
        <f t="shared" si="48"/>
        <v>1508.4</v>
      </c>
    </row>
    <row r="301" spans="1:9" ht="15.75" x14ac:dyDescent="0.25">
      <c r="A301" s="281">
        <v>37</v>
      </c>
      <c r="B301" s="2" t="s">
        <v>124</v>
      </c>
      <c r="C301" s="21" t="s">
        <v>76</v>
      </c>
      <c r="D301" s="88">
        <f>SUM(D302:D307)</f>
        <v>0</v>
      </c>
      <c r="E301" s="152">
        <f>SUM(E302:E307)</f>
        <v>200</v>
      </c>
      <c r="F301" s="197">
        <f>SUM(F302:F307)</f>
        <v>1315.6</v>
      </c>
      <c r="G301" s="152">
        <f>SUM(G302:G307)</f>
        <v>0</v>
      </c>
      <c r="H301" s="152">
        <f>SUM(H302:H307)</f>
        <v>0</v>
      </c>
    </row>
    <row r="302" spans="1:9" ht="47.25" x14ac:dyDescent="0.25">
      <c r="A302" s="282"/>
      <c r="B302" s="286" t="s">
        <v>21</v>
      </c>
      <c r="C302" s="22" t="s">
        <v>77</v>
      </c>
      <c r="D302" s="88">
        <v>0</v>
      </c>
      <c r="E302" s="152">
        <v>0</v>
      </c>
      <c r="F302" s="197">
        <v>0</v>
      </c>
      <c r="G302" s="152">
        <v>0</v>
      </c>
      <c r="H302" s="152">
        <v>0</v>
      </c>
    </row>
    <row r="303" spans="1:9" ht="33" customHeight="1" x14ac:dyDescent="0.25">
      <c r="A303" s="282"/>
      <c r="B303" s="287"/>
      <c r="C303" s="22" t="s">
        <v>78</v>
      </c>
      <c r="D303" s="88">
        <v>0</v>
      </c>
      <c r="E303" s="152">
        <v>0</v>
      </c>
      <c r="F303" s="197">
        <v>0</v>
      </c>
      <c r="G303" s="152">
        <v>0</v>
      </c>
      <c r="H303" s="152">
        <v>0</v>
      </c>
    </row>
    <row r="304" spans="1:9" ht="31.5" x14ac:dyDescent="0.25">
      <c r="A304" s="282"/>
      <c r="B304" s="287"/>
      <c r="C304" s="22" t="s">
        <v>79</v>
      </c>
      <c r="D304" s="88">
        <f>'приложение 6'!H51</f>
        <v>0</v>
      </c>
      <c r="E304" s="152">
        <f>'приложение 6'!I51</f>
        <v>200</v>
      </c>
      <c r="F304" s="197">
        <f>'приложение 6'!J51</f>
        <v>1315.6</v>
      </c>
      <c r="G304" s="152">
        <f>'приложение 6'!K51</f>
        <v>0</v>
      </c>
      <c r="H304" s="152">
        <f>'приложение 6'!L51</f>
        <v>0</v>
      </c>
    </row>
    <row r="305" spans="1:8" ht="31.5" x14ac:dyDescent="0.25">
      <c r="A305" s="282"/>
      <c r="B305" s="287"/>
      <c r="C305" s="22" t="s">
        <v>80</v>
      </c>
      <c r="D305" s="88">
        <v>0</v>
      </c>
      <c r="E305" s="152">
        <v>0</v>
      </c>
      <c r="F305" s="197">
        <v>0</v>
      </c>
      <c r="G305" s="152">
        <v>0</v>
      </c>
      <c r="H305" s="152">
        <v>0</v>
      </c>
    </row>
    <row r="306" spans="1:8" ht="31.5" x14ac:dyDescent="0.25">
      <c r="A306" s="282"/>
      <c r="B306" s="287"/>
      <c r="C306" s="22" t="s">
        <v>81</v>
      </c>
      <c r="D306" s="88">
        <v>0</v>
      </c>
      <c r="E306" s="152">
        <v>0</v>
      </c>
      <c r="F306" s="197">
        <v>0</v>
      </c>
      <c r="G306" s="152">
        <v>0</v>
      </c>
      <c r="H306" s="152">
        <v>0</v>
      </c>
    </row>
    <row r="307" spans="1:8" ht="15.75" x14ac:dyDescent="0.25">
      <c r="A307" s="283"/>
      <c r="B307" s="288"/>
      <c r="C307" s="22" t="s">
        <v>84</v>
      </c>
      <c r="D307" s="88">
        <v>0</v>
      </c>
      <c r="E307" s="152">
        <v>0</v>
      </c>
      <c r="F307" s="197">
        <v>0</v>
      </c>
      <c r="G307" s="152">
        <v>0</v>
      </c>
      <c r="H307" s="152">
        <v>0</v>
      </c>
    </row>
    <row r="308" spans="1:8" ht="15.75" x14ac:dyDescent="0.25">
      <c r="A308" s="281">
        <v>38</v>
      </c>
      <c r="B308" s="2" t="s">
        <v>125</v>
      </c>
      <c r="C308" s="21" t="s">
        <v>76</v>
      </c>
      <c r="D308" s="88">
        <f>SUM(D309:D314)</f>
        <v>0</v>
      </c>
      <c r="E308" s="152">
        <f t="shared" ref="E308:H308" si="49">SUM(E309:E314)</f>
        <v>57.9</v>
      </c>
      <c r="F308" s="197">
        <f t="shared" si="49"/>
        <v>38.1</v>
      </c>
      <c r="G308" s="152">
        <f t="shared" si="49"/>
        <v>38.1</v>
      </c>
      <c r="H308" s="152">
        <f t="shared" si="49"/>
        <v>38.1</v>
      </c>
    </row>
    <row r="309" spans="1:8" ht="47.25" x14ac:dyDescent="0.25">
      <c r="A309" s="282"/>
      <c r="B309" s="284" t="s">
        <v>23</v>
      </c>
      <c r="C309" s="22" t="s">
        <v>77</v>
      </c>
      <c r="D309" s="88">
        <v>0</v>
      </c>
      <c r="E309" s="152">
        <v>0</v>
      </c>
      <c r="F309" s="197">
        <v>0</v>
      </c>
      <c r="G309" s="152">
        <v>0</v>
      </c>
      <c r="H309" s="152">
        <v>0</v>
      </c>
    </row>
    <row r="310" spans="1:8" ht="31.5" customHeight="1" x14ac:dyDescent="0.25">
      <c r="A310" s="282"/>
      <c r="B310" s="284"/>
      <c r="C310" s="22" t="s">
        <v>78</v>
      </c>
      <c r="D310" s="88">
        <v>0</v>
      </c>
      <c r="E310" s="152">
        <v>0</v>
      </c>
      <c r="F310" s="197">
        <v>0</v>
      </c>
      <c r="G310" s="152">
        <v>0</v>
      </c>
      <c r="H310" s="152">
        <v>0</v>
      </c>
    </row>
    <row r="311" spans="1:8" ht="31.5" x14ac:dyDescent="0.25">
      <c r="A311" s="282"/>
      <c r="B311" s="284"/>
      <c r="C311" s="22" t="s">
        <v>79</v>
      </c>
      <c r="D311" s="88">
        <f>'приложение 6'!H52</f>
        <v>0</v>
      </c>
      <c r="E311" s="152">
        <f>'приложение 6'!I52</f>
        <v>0</v>
      </c>
      <c r="F311" s="197">
        <f>'приложение 6'!J52</f>
        <v>0</v>
      </c>
      <c r="G311" s="152">
        <f>'приложение 6'!K52</f>
        <v>0</v>
      </c>
      <c r="H311" s="152">
        <f>'приложение 6'!L52</f>
        <v>0</v>
      </c>
    </row>
    <row r="312" spans="1:8" ht="31.5" x14ac:dyDescent="0.25">
      <c r="A312" s="282"/>
      <c r="B312" s="284"/>
      <c r="C312" s="22" t="s">
        <v>80</v>
      </c>
      <c r="D312" s="88">
        <v>0</v>
      </c>
      <c r="E312" s="152">
        <v>0</v>
      </c>
      <c r="F312" s="197">
        <v>0</v>
      </c>
      <c r="G312" s="152">
        <v>0</v>
      </c>
      <c r="H312" s="152">
        <v>0</v>
      </c>
    </row>
    <row r="313" spans="1:8" ht="31.5" x14ac:dyDescent="0.25">
      <c r="A313" s="282"/>
      <c r="B313" s="284"/>
      <c r="C313" s="22" t="s">
        <v>81</v>
      </c>
      <c r="D313" s="88">
        <v>0</v>
      </c>
      <c r="E313" s="152">
        <v>0</v>
      </c>
      <c r="F313" s="197">
        <v>0</v>
      </c>
      <c r="G313" s="152">
        <v>0</v>
      </c>
      <c r="H313" s="152">
        <v>0</v>
      </c>
    </row>
    <row r="314" spans="1:8" ht="15.75" x14ac:dyDescent="0.25">
      <c r="A314" s="283"/>
      <c r="B314" s="285"/>
      <c r="C314" s="22" t="s">
        <v>84</v>
      </c>
      <c r="D314" s="88">
        <v>0</v>
      </c>
      <c r="E314" s="152">
        <v>57.9</v>
      </c>
      <c r="F314" s="197">
        <v>38.1</v>
      </c>
      <c r="G314" s="152">
        <v>38.1</v>
      </c>
      <c r="H314" s="152">
        <v>38.1</v>
      </c>
    </row>
    <row r="315" spans="1:8" ht="15.75" x14ac:dyDescent="0.25">
      <c r="A315" s="281">
        <v>39</v>
      </c>
      <c r="B315" s="2" t="s">
        <v>126</v>
      </c>
      <c r="C315" s="21" t="s">
        <v>76</v>
      </c>
      <c r="D315" s="88">
        <f>SUM(D316:D321)</f>
        <v>0</v>
      </c>
      <c r="E315" s="152">
        <f>SUM(E316:E321)</f>
        <v>213.5</v>
      </c>
      <c r="F315" s="197">
        <f>SUM(F316:F321)</f>
        <v>113.5</v>
      </c>
      <c r="G315" s="152">
        <f>SUM(G316:G321)</f>
        <v>113.5</v>
      </c>
      <c r="H315" s="152">
        <f>SUM(H316:H321)</f>
        <v>113.5</v>
      </c>
    </row>
    <row r="316" spans="1:8" ht="47.25" x14ac:dyDescent="0.25">
      <c r="A316" s="282"/>
      <c r="B316" s="286" t="s">
        <v>25</v>
      </c>
      <c r="C316" s="22" t="s">
        <v>77</v>
      </c>
      <c r="D316" s="88">
        <v>0</v>
      </c>
      <c r="E316" s="152">
        <v>0</v>
      </c>
      <c r="F316" s="197">
        <v>0</v>
      </c>
      <c r="G316" s="152">
        <v>0</v>
      </c>
      <c r="H316" s="152">
        <v>0</v>
      </c>
    </row>
    <row r="317" spans="1:8" ht="32.25" customHeight="1" x14ac:dyDescent="0.25">
      <c r="A317" s="282"/>
      <c r="B317" s="287"/>
      <c r="C317" s="22" t="s">
        <v>78</v>
      </c>
      <c r="D317" s="88">
        <v>0</v>
      </c>
      <c r="E317" s="152">
        <v>0</v>
      </c>
      <c r="F317" s="197">
        <v>0</v>
      </c>
      <c r="G317" s="152">
        <v>0</v>
      </c>
      <c r="H317" s="152">
        <v>0</v>
      </c>
    </row>
    <row r="318" spans="1:8" ht="31.5" x14ac:dyDescent="0.25">
      <c r="A318" s="282"/>
      <c r="B318" s="287"/>
      <c r="C318" s="22" t="s">
        <v>79</v>
      </c>
      <c r="D318" s="88">
        <f>'приложение 6'!H53</f>
        <v>0</v>
      </c>
      <c r="E318" s="152">
        <f>'приложение 6'!I53</f>
        <v>0</v>
      </c>
      <c r="F318" s="197">
        <f>'приложение 6'!J53</f>
        <v>0</v>
      </c>
      <c r="G318" s="152">
        <f>'приложение 6'!K53</f>
        <v>0</v>
      </c>
      <c r="H318" s="152">
        <f>'приложение 6'!L53</f>
        <v>0</v>
      </c>
    </row>
    <row r="319" spans="1:8" ht="31.5" x14ac:dyDescent="0.25">
      <c r="A319" s="282"/>
      <c r="B319" s="287"/>
      <c r="C319" s="22" t="s">
        <v>80</v>
      </c>
      <c r="D319" s="88">
        <v>0</v>
      </c>
      <c r="E319" s="152">
        <v>0</v>
      </c>
      <c r="F319" s="197">
        <v>0</v>
      </c>
      <c r="G319" s="152">
        <v>0</v>
      </c>
      <c r="H319" s="152">
        <v>0</v>
      </c>
    </row>
    <row r="320" spans="1:8" ht="31.5" x14ac:dyDescent="0.25">
      <c r="A320" s="282"/>
      <c r="B320" s="287"/>
      <c r="C320" s="22" t="s">
        <v>81</v>
      </c>
      <c r="D320" s="88">
        <v>0</v>
      </c>
      <c r="E320" s="152">
        <v>0</v>
      </c>
      <c r="F320" s="197">
        <v>0</v>
      </c>
      <c r="G320" s="152">
        <v>0</v>
      </c>
      <c r="H320" s="152">
        <v>0</v>
      </c>
    </row>
    <row r="321" spans="1:8" ht="15.75" x14ac:dyDescent="0.25">
      <c r="A321" s="283"/>
      <c r="B321" s="288"/>
      <c r="C321" s="22" t="s">
        <v>84</v>
      </c>
      <c r="D321" s="88">
        <v>0</v>
      </c>
      <c r="E321" s="152">
        <f>113.5+100</f>
        <v>213.5</v>
      </c>
      <c r="F321" s="197">
        <v>113.5</v>
      </c>
      <c r="G321" s="152">
        <v>113.5</v>
      </c>
      <c r="H321" s="152">
        <v>113.5</v>
      </c>
    </row>
    <row r="322" spans="1:8" ht="15.75" x14ac:dyDescent="0.25">
      <c r="A322" s="281">
        <v>40</v>
      </c>
      <c r="B322" s="2" t="s">
        <v>127</v>
      </c>
      <c r="C322" s="21" t="s">
        <v>76</v>
      </c>
      <c r="D322" s="88">
        <f>SUM(D323:D328)</f>
        <v>0</v>
      </c>
      <c r="E322" s="152">
        <f t="shared" ref="E322:H322" si="50">SUM(E323:E328)</f>
        <v>275.10000000000002</v>
      </c>
      <c r="F322" s="197">
        <f t="shared" si="50"/>
        <v>100</v>
      </c>
      <c r="G322" s="152">
        <f t="shared" si="50"/>
        <v>100</v>
      </c>
      <c r="H322" s="152">
        <f t="shared" si="50"/>
        <v>100</v>
      </c>
    </row>
    <row r="323" spans="1:8" ht="47.25" x14ac:dyDescent="0.25">
      <c r="A323" s="282"/>
      <c r="B323" s="284" t="s">
        <v>27</v>
      </c>
      <c r="C323" s="22" t="s">
        <v>77</v>
      </c>
      <c r="D323" s="88">
        <v>0</v>
      </c>
      <c r="E323" s="152">
        <v>0</v>
      </c>
      <c r="F323" s="197">
        <v>0</v>
      </c>
      <c r="G323" s="152">
        <v>0</v>
      </c>
      <c r="H323" s="152">
        <v>0</v>
      </c>
    </row>
    <row r="324" spans="1:8" ht="32.25" customHeight="1" x14ac:dyDescent="0.25">
      <c r="A324" s="282"/>
      <c r="B324" s="284"/>
      <c r="C324" s="22" t="s">
        <v>78</v>
      </c>
      <c r="D324" s="88">
        <v>0</v>
      </c>
      <c r="E324" s="152">
        <v>0</v>
      </c>
      <c r="F324" s="197">
        <v>0</v>
      </c>
      <c r="G324" s="152">
        <v>0</v>
      </c>
      <c r="H324" s="152">
        <v>0</v>
      </c>
    </row>
    <row r="325" spans="1:8" ht="31.5" x14ac:dyDescent="0.25">
      <c r="A325" s="282"/>
      <c r="B325" s="284"/>
      <c r="C325" s="22" t="s">
        <v>79</v>
      </c>
      <c r="D325" s="88">
        <f>'приложение 6'!H54</f>
        <v>0</v>
      </c>
      <c r="E325" s="152">
        <f>'приложение 6'!I54</f>
        <v>175.1</v>
      </c>
      <c r="F325" s="197">
        <f>'приложение 6'!J54</f>
        <v>0</v>
      </c>
      <c r="G325" s="152">
        <f>'приложение 6'!K54</f>
        <v>0</v>
      </c>
      <c r="H325" s="152">
        <f>'приложение 6'!L54</f>
        <v>0</v>
      </c>
    </row>
    <row r="326" spans="1:8" ht="31.5" x14ac:dyDescent="0.25">
      <c r="A326" s="282"/>
      <c r="B326" s="284"/>
      <c r="C326" s="22" t="s">
        <v>80</v>
      </c>
      <c r="D326" s="88">
        <v>0</v>
      </c>
      <c r="E326" s="152">
        <v>0</v>
      </c>
      <c r="F326" s="197">
        <v>0</v>
      </c>
      <c r="G326" s="152">
        <v>0</v>
      </c>
      <c r="H326" s="152">
        <v>0</v>
      </c>
    </row>
    <row r="327" spans="1:8" ht="31.5" x14ac:dyDescent="0.25">
      <c r="A327" s="282"/>
      <c r="B327" s="284"/>
      <c r="C327" s="22" t="s">
        <v>81</v>
      </c>
      <c r="D327" s="88">
        <v>0</v>
      </c>
      <c r="E327" s="152">
        <v>0</v>
      </c>
      <c r="F327" s="197">
        <v>0</v>
      </c>
      <c r="G327" s="152">
        <v>0</v>
      </c>
      <c r="H327" s="152">
        <v>0</v>
      </c>
    </row>
    <row r="328" spans="1:8" ht="15.75" x14ac:dyDescent="0.25">
      <c r="A328" s="283"/>
      <c r="B328" s="285"/>
      <c r="C328" s="22" t="s">
        <v>84</v>
      </c>
      <c r="D328" s="88">
        <v>0</v>
      </c>
      <c r="E328" s="152">
        <v>100</v>
      </c>
      <c r="F328" s="197">
        <v>100</v>
      </c>
      <c r="G328" s="152">
        <v>100</v>
      </c>
      <c r="H328" s="152">
        <v>100</v>
      </c>
    </row>
    <row r="329" spans="1:8" ht="15.75" x14ac:dyDescent="0.25">
      <c r="A329" s="281">
        <v>41</v>
      </c>
      <c r="B329" s="2" t="s">
        <v>128</v>
      </c>
      <c r="C329" s="21" t="s">
        <v>76</v>
      </c>
      <c r="D329" s="88">
        <f>SUM(D330:D335)</f>
        <v>0</v>
      </c>
      <c r="E329" s="152">
        <f>SUM(E330:E335)</f>
        <v>9</v>
      </c>
      <c r="F329" s="197">
        <f>SUM(F330:F335)</f>
        <v>0</v>
      </c>
      <c r="G329" s="152">
        <f>SUM(G330:G335)</f>
        <v>0</v>
      </c>
      <c r="H329" s="152">
        <f>SUM(H330:H335)</f>
        <v>0</v>
      </c>
    </row>
    <row r="330" spans="1:8" ht="47.25" x14ac:dyDescent="0.25">
      <c r="A330" s="282"/>
      <c r="B330" s="286" t="s">
        <v>29</v>
      </c>
      <c r="C330" s="22" t="s">
        <v>77</v>
      </c>
      <c r="D330" s="88">
        <v>0</v>
      </c>
      <c r="E330" s="152">
        <v>0</v>
      </c>
      <c r="F330" s="197">
        <v>0</v>
      </c>
      <c r="G330" s="152">
        <v>0</v>
      </c>
      <c r="H330" s="152">
        <v>0</v>
      </c>
    </row>
    <row r="331" spans="1:8" ht="32.25" customHeight="1" x14ac:dyDescent="0.25">
      <c r="A331" s="282"/>
      <c r="B331" s="287"/>
      <c r="C331" s="22" t="s">
        <v>78</v>
      </c>
      <c r="D331" s="88">
        <v>0</v>
      </c>
      <c r="E331" s="152">
        <v>0</v>
      </c>
      <c r="F331" s="197">
        <v>0</v>
      </c>
      <c r="G331" s="152">
        <v>0</v>
      </c>
      <c r="H331" s="152">
        <v>0</v>
      </c>
    </row>
    <row r="332" spans="1:8" ht="31.5" x14ac:dyDescent="0.25">
      <c r="A332" s="282"/>
      <c r="B332" s="287"/>
      <c r="C332" s="22" t="s">
        <v>79</v>
      </c>
      <c r="D332" s="88">
        <f>'приложение 6'!H55</f>
        <v>0</v>
      </c>
      <c r="E332" s="152">
        <f>'приложение 6'!I55</f>
        <v>9</v>
      </c>
      <c r="F332" s="197">
        <f>'приложение 6'!J55</f>
        <v>0</v>
      </c>
      <c r="G332" s="152">
        <f>'приложение 6'!K55</f>
        <v>0</v>
      </c>
      <c r="H332" s="152">
        <f>'приложение 6'!L55</f>
        <v>0</v>
      </c>
    </row>
    <row r="333" spans="1:8" ht="31.5" x14ac:dyDescent="0.25">
      <c r="A333" s="282"/>
      <c r="B333" s="287"/>
      <c r="C333" s="22" t="s">
        <v>80</v>
      </c>
      <c r="D333" s="88">
        <v>0</v>
      </c>
      <c r="E333" s="152">
        <v>0</v>
      </c>
      <c r="F333" s="197">
        <v>0</v>
      </c>
      <c r="G333" s="152">
        <v>0</v>
      </c>
      <c r="H333" s="152">
        <v>0</v>
      </c>
    </row>
    <row r="334" spans="1:8" ht="31.5" x14ac:dyDescent="0.25">
      <c r="A334" s="282"/>
      <c r="B334" s="287"/>
      <c r="C334" s="22" t="s">
        <v>81</v>
      </c>
      <c r="D334" s="88">
        <v>0</v>
      </c>
      <c r="E334" s="152">
        <v>0</v>
      </c>
      <c r="F334" s="197">
        <v>0</v>
      </c>
      <c r="G334" s="152">
        <v>0</v>
      </c>
      <c r="H334" s="152">
        <v>0</v>
      </c>
    </row>
    <row r="335" spans="1:8" ht="15.75" x14ac:dyDescent="0.25">
      <c r="A335" s="283"/>
      <c r="B335" s="288"/>
      <c r="C335" s="22" t="s">
        <v>84</v>
      </c>
      <c r="D335" s="88">
        <v>0</v>
      </c>
      <c r="E335" s="152">
        <v>0</v>
      </c>
      <c r="F335" s="197">
        <v>0</v>
      </c>
      <c r="G335" s="152">
        <v>0</v>
      </c>
      <c r="H335" s="152">
        <v>0</v>
      </c>
    </row>
    <row r="336" spans="1:8" ht="15.75" x14ac:dyDescent="0.25">
      <c r="A336" s="281">
        <v>42</v>
      </c>
      <c r="B336" s="2" t="s">
        <v>129</v>
      </c>
      <c r="C336" s="21" t="s">
        <v>76</v>
      </c>
      <c r="D336" s="88">
        <f>SUM(D337:D342)</f>
        <v>0</v>
      </c>
      <c r="E336" s="152">
        <f t="shared" ref="E336:H336" si="51">SUM(E337:E342)</f>
        <v>100</v>
      </c>
      <c r="F336" s="197">
        <f t="shared" si="51"/>
        <v>0</v>
      </c>
      <c r="G336" s="152">
        <f t="shared" si="51"/>
        <v>0</v>
      </c>
      <c r="H336" s="152">
        <f t="shared" si="51"/>
        <v>0</v>
      </c>
    </row>
    <row r="337" spans="1:8" ht="47.25" x14ac:dyDescent="0.25">
      <c r="A337" s="282"/>
      <c r="B337" s="284" t="s">
        <v>69</v>
      </c>
      <c r="C337" s="22" t="s">
        <v>77</v>
      </c>
      <c r="D337" s="88">
        <v>0</v>
      </c>
      <c r="E337" s="152">
        <v>0</v>
      </c>
      <c r="F337" s="197">
        <v>0</v>
      </c>
      <c r="G337" s="152">
        <v>0</v>
      </c>
      <c r="H337" s="152">
        <v>0</v>
      </c>
    </row>
    <row r="338" spans="1:8" ht="33.75" customHeight="1" x14ac:dyDescent="0.25">
      <c r="A338" s="282"/>
      <c r="B338" s="284"/>
      <c r="C338" s="22" t="s">
        <v>78</v>
      </c>
      <c r="D338" s="88">
        <v>0</v>
      </c>
      <c r="E338" s="152">
        <v>0</v>
      </c>
      <c r="F338" s="197">
        <v>0</v>
      </c>
      <c r="G338" s="152">
        <v>0</v>
      </c>
      <c r="H338" s="152">
        <v>0</v>
      </c>
    </row>
    <row r="339" spans="1:8" ht="31.5" x14ac:dyDescent="0.25">
      <c r="A339" s="282"/>
      <c r="B339" s="284"/>
      <c r="C339" s="22" t="s">
        <v>79</v>
      </c>
      <c r="D339" s="88">
        <f>'приложение 6'!H56</f>
        <v>0</v>
      </c>
      <c r="E339" s="152">
        <f>'приложение 6'!I56</f>
        <v>100</v>
      </c>
      <c r="F339" s="197">
        <f>'приложение 6'!J56</f>
        <v>0</v>
      </c>
      <c r="G339" s="152">
        <f>'приложение 6'!K56</f>
        <v>0</v>
      </c>
      <c r="H339" s="152">
        <f>'приложение 6'!L56</f>
        <v>0</v>
      </c>
    </row>
    <row r="340" spans="1:8" ht="31.5" x14ac:dyDescent="0.25">
      <c r="A340" s="282"/>
      <c r="B340" s="284"/>
      <c r="C340" s="22" t="s">
        <v>80</v>
      </c>
      <c r="D340" s="88">
        <v>0</v>
      </c>
      <c r="E340" s="152">
        <v>0</v>
      </c>
      <c r="F340" s="197">
        <v>0</v>
      </c>
      <c r="G340" s="152">
        <v>0</v>
      </c>
      <c r="H340" s="152">
        <v>0</v>
      </c>
    </row>
    <row r="341" spans="1:8" ht="31.5" x14ac:dyDescent="0.25">
      <c r="A341" s="282"/>
      <c r="B341" s="284"/>
      <c r="C341" s="22" t="s">
        <v>81</v>
      </c>
      <c r="D341" s="88">
        <v>0</v>
      </c>
      <c r="E341" s="152">
        <v>0</v>
      </c>
      <c r="F341" s="197">
        <v>0</v>
      </c>
      <c r="G341" s="152">
        <v>0</v>
      </c>
      <c r="H341" s="152">
        <v>0</v>
      </c>
    </row>
    <row r="342" spans="1:8" ht="15.75" x14ac:dyDescent="0.25">
      <c r="A342" s="283"/>
      <c r="B342" s="285"/>
      <c r="C342" s="22" t="s">
        <v>84</v>
      </c>
      <c r="D342" s="88">
        <v>0</v>
      </c>
      <c r="E342" s="152">
        <v>0</v>
      </c>
      <c r="F342" s="197">
        <v>0</v>
      </c>
      <c r="G342" s="152">
        <v>0</v>
      </c>
      <c r="H342" s="152">
        <v>0</v>
      </c>
    </row>
    <row r="343" spans="1:8" ht="15.75" x14ac:dyDescent="0.25">
      <c r="A343" s="281">
        <v>43</v>
      </c>
      <c r="B343" s="2" t="s">
        <v>130</v>
      </c>
      <c r="C343" s="21" t="s">
        <v>76</v>
      </c>
      <c r="D343" s="88">
        <f>SUM(D344:D349)</f>
        <v>0</v>
      </c>
      <c r="E343" s="152">
        <f>SUM(E344:E349)</f>
        <v>40</v>
      </c>
      <c r="F343" s="197">
        <f>SUM(F344:F349)</f>
        <v>40</v>
      </c>
      <c r="G343" s="152">
        <f>SUM(G344:G349)</f>
        <v>40</v>
      </c>
      <c r="H343" s="152">
        <f>SUM(H344:H349)</f>
        <v>40</v>
      </c>
    </row>
    <row r="344" spans="1:8" ht="47.25" x14ac:dyDescent="0.25">
      <c r="A344" s="282"/>
      <c r="B344" s="286" t="s">
        <v>32</v>
      </c>
      <c r="C344" s="22" t="s">
        <v>77</v>
      </c>
      <c r="D344" s="88">
        <v>0</v>
      </c>
      <c r="E344" s="152">
        <v>0</v>
      </c>
      <c r="F344" s="197">
        <v>0</v>
      </c>
      <c r="G344" s="152">
        <v>0</v>
      </c>
      <c r="H344" s="152">
        <v>0</v>
      </c>
    </row>
    <row r="345" spans="1:8" ht="33" customHeight="1" x14ac:dyDescent="0.25">
      <c r="A345" s="282"/>
      <c r="B345" s="287"/>
      <c r="C345" s="22" t="s">
        <v>78</v>
      </c>
      <c r="D345" s="88">
        <v>0</v>
      </c>
      <c r="E345" s="152">
        <v>0</v>
      </c>
      <c r="F345" s="197">
        <v>0</v>
      </c>
      <c r="G345" s="152">
        <v>0</v>
      </c>
      <c r="H345" s="152">
        <v>0</v>
      </c>
    </row>
    <row r="346" spans="1:8" ht="31.5" x14ac:dyDescent="0.25">
      <c r="A346" s="282"/>
      <c r="B346" s="287"/>
      <c r="C346" s="22" t="s">
        <v>79</v>
      </c>
      <c r="D346" s="88">
        <f>'приложение 6'!H57</f>
        <v>0</v>
      </c>
      <c r="E346" s="152">
        <f>'приложение 6'!I57</f>
        <v>0</v>
      </c>
      <c r="F346" s="197">
        <f>'приложение 6'!J57</f>
        <v>0</v>
      </c>
      <c r="G346" s="152">
        <f>'приложение 6'!K57</f>
        <v>0</v>
      </c>
      <c r="H346" s="152">
        <f>'приложение 6'!L57</f>
        <v>0</v>
      </c>
    </row>
    <row r="347" spans="1:8" ht="31.5" x14ac:dyDescent="0.25">
      <c r="A347" s="282"/>
      <c r="B347" s="287"/>
      <c r="C347" s="22" t="s">
        <v>80</v>
      </c>
      <c r="D347" s="88">
        <v>0</v>
      </c>
      <c r="E347" s="152">
        <v>0</v>
      </c>
      <c r="F347" s="197">
        <v>0</v>
      </c>
      <c r="G347" s="152">
        <v>0</v>
      </c>
      <c r="H347" s="152">
        <v>0</v>
      </c>
    </row>
    <row r="348" spans="1:8" ht="31.5" x14ac:dyDescent="0.25">
      <c r="A348" s="282"/>
      <c r="B348" s="287"/>
      <c r="C348" s="22" t="s">
        <v>81</v>
      </c>
      <c r="D348" s="88">
        <v>0</v>
      </c>
      <c r="E348" s="152">
        <v>0</v>
      </c>
      <c r="F348" s="197">
        <v>0</v>
      </c>
      <c r="G348" s="152">
        <v>0</v>
      </c>
      <c r="H348" s="152">
        <v>0</v>
      </c>
    </row>
    <row r="349" spans="1:8" ht="15.75" x14ac:dyDescent="0.25">
      <c r="A349" s="283"/>
      <c r="B349" s="288"/>
      <c r="C349" s="22" t="s">
        <v>84</v>
      </c>
      <c r="D349" s="88">
        <v>0</v>
      </c>
      <c r="E349" s="152">
        <v>40</v>
      </c>
      <c r="F349" s="197">
        <v>40</v>
      </c>
      <c r="G349" s="152">
        <v>40</v>
      </c>
      <c r="H349" s="152">
        <v>40</v>
      </c>
    </row>
    <row r="350" spans="1:8" ht="15.75" x14ac:dyDescent="0.25">
      <c r="A350" s="281">
        <v>44</v>
      </c>
      <c r="B350" s="2" t="s">
        <v>131</v>
      </c>
      <c r="C350" s="21" t="s">
        <v>76</v>
      </c>
      <c r="D350" s="88">
        <f>SUM(D351:D356)</f>
        <v>0</v>
      </c>
      <c r="E350" s="152">
        <f t="shared" ref="E350:H350" si="52">SUM(E351:E356)</f>
        <v>64.900000000000006</v>
      </c>
      <c r="F350" s="197">
        <f t="shared" si="52"/>
        <v>95</v>
      </c>
      <c r="G350" s="152">
        <f t="shared" si="52"/>
        <v>50</v>
      </c>
      <c r="H350" s="152">
        <f t="shared" si="52"/>
        <v>50</v>
      </c>
    </row>
    <row r="351" spans="1:8" ht="47.25" x14ac:dyDescent="0.25">
      <c r="A351" s="282"/>
      <c r="B351" s="284" t="s">
        <v>113</v>
      </c>
      <c r="C351" s="22" t="s">
        <v>77</v>
      </c>
      <c r="D351" s="88">
        <v>0</v>
      </c>
      <c r="E351" s="152">
        <v>0</v>
      </c>
      <c r="F351" s="197">
        <v>0</v>
      </c>
      <c r="G351" s="152">
        <v>0</v>
      </c>
      <c r="H351" s="152">
        <v>0</v>
      </c>
    </row>
    <row r="352" spans="1:8" ht="33.75" customHeight="1" x14ac:dyDescent="0.25">
      <c r="A352" s="282"/>
      <c r="B352" s="284"/>
      <c r="C352" s="22" t="s">
        <v>78</v>
      </c>
      <c r="D352" s="88">
        <v>0</v>
      </c>
      <c r="E352" s="152">
        <v>0</v>
      </c>
      <c r="F352" s="197">
        <v>0</v>
      </c>
      <c r="G352" s="152">
        <v>0</v>
      </c>
      <c r="H352" s="152">
        <v>0</v>
      </c>
    </row>
    <row r="353" spans="1:8" ht="31.5" x14ac:dyDescent="0.25">
      <c r="A353" s="282"/>
      <c r="B353" s="284"/>
      <c r="C353" s="22" t="s">
        <v>79</v>
      </c>
      <c r="D353" s="88">
        <f>'приложение 6'!H58</f>
        <v>0</v>
      </c>
      <c r="E353" s="152">
        <f>'приложение 6'!I58</f>
        <v>14.9</v>
      </c>
      <c r="F353" s="197">
        <f>'приложение 6'!J58</f>
        <v>45</v>
      </c>
      <c r="G353" s="152">
        <f>'приложение 6'!K58</f>
        <v>0</v>
      </c>
      <c r="H353" s="152">
        <f>'приложение 6'!L58</f>
        <v>0</v>
      </c>
    </row>
    <row r="354" spans="1:8" ht="31.5" x14ac:dyDescent="0.25">
      <c r="A354" s="282"/>
      <c r="B354" s="284"/>
      <c r="C354" s="22" t="s">
        <v>80</v>
      </c>
      <c r="D354" s="88">
        <v>0</v>
      </c>
      <c r="E354" s="152">
        <v>0</v>
      </c>
      <c r="F354" s="197">
        <v>0</v>
      </c>
      <c r="G354" s="152">
        <v>0</v>
      </c>
      <c r="H354" s="152">
        <v>0</v>
      </c>
    </row>
    <row r="355" spans="1:8" ht="31.5" x14ac:dyDescent="0.25">
      <c r="A355" s="282"/>
      <c r="B355" s="284"/>
      <c r="C355" s="22" t="s">
        <v>81</v>
      </c>
      <c r="D355" s="88">
        <v>0</v>
      </c>
      <c r="E355" s="152">
        <v>0</v>
      </c>
      <c r="F355" s="197">
        <v>0</v>
      </c>
      <c r="G355" s="152">
        <v>0</v>
      </c>
      <c r="H355" s="152">
        <v>0</v>
      </c>
    </row>
    <row r="356" spans="1:8" ht="15.75" x14ac:dyDescent="0.25">
      <c r="A356" s="283"/>
      <c r="B356" s="285"/>
      <c r="C356" s="22" t="s">
        <v>84</v>
      </c>
      <c r="D356" s="88">
        <v>0</v>
      </c>
      <c r="E356" s="152">
        <v>50</v>
      </c>
      <c r="F356" s="197">
        <v>50</v>
      </c>
      <c r="G356" s="152">
        <v>50</v>
      </c>
      <c r="H356" s="152">
        <v>50</v>
      </c>
    </row>
    <row r="357" spans="1:8" ht="15.75" x14ac:dyDescent="0.25">
      <c r="A357" s="281">
        <f>A350+1</f>
        <v>45</v>
      </c>
      <c r="B357" s="149" t="s">
        <v>396</v>
      </c>
      <c r="C357" s="21" t="s">
        <v>76</v>
      </c>
      <c r="D357" s="88">
        <f>SUM(D358:D363)</f>
        <v>0</v>
      </c>
      <c r="E357" s="152">
        <f>SUM(E358:E363)</f>
        <v>0</v>
      </c>
      <c r="F357" s="197">
        <f>SUM(F358:F363)</f>
        <v>100</v>
      </c>
      <c r="G357" s="152">
        <f>SUM(G358:G363)</f>
        <v>0</v>
      </c>
      <c r="H357" s="152">
        <f>SUM(H358:H363)</f>
        <v>0</v>
      </c>
    </row>
    <row r="358" spans="1:8" ht="47.25" x14ac:dyDescent="0.25">
      <c r="A358" s="282"/>
      <c r="B358" s="286" t="str">
        <f>'приложение 6'!B59</f>
        <v>Обеспечение пожарной безопасности</v>
      </c>
      <c r="C358" s="22" t="s">
        <v>77</v>
      </c>
      <c r="D358" s="88">
        <v>0</v>
      </c>
      <c r="E358" s="152">
        <v>0</v>
      </c>
      <c r="F358" s="197">
        <v>0</v>
      </c>
      <c r="G358" s="152">
        <v>0</v>
      </c>
      <c r="H358" s="152">
        <v>0</v>
      </c>
    </row>
    <row r="359" spans="1:8" ht="32.25" customHeight="1" x14ac:dyDescent="0.25">
      <c r="A359" s="282"/>
      <c r="B359" s="287"/>
      <c r="C359" s="22" t="s">
        <v>78</v>
      </c>
      <c r="D359" s="88">
        <v>0</v>
      </c>
      <c r="E359" s="152">
        <v>0</v>
      </c>
      <c r="F359" s="197">
        <v>0</v>
      </c>
      <c r="G359" s="152">
        <v>0</v>
      </c>
      <c r="H359" s="152">
        <v>0</v>
      </c>
    </row>
    <row r="360" spans="1:8" ht="31.5" x14ac:dyDescent="0.25">
      <c r="A360" s="282"/>
      <c r="B360" s="287"/>
      <c r="C360" s="22" t="s">
        <v>79</v>
      </c>
      <c r="D360" s="88">
        <f>'приложение 6'!H59</f>
        <v>0</v>
      </c>
      <c r="E360" s="152">
        <f>'приложение 6'!I59</f>
        <v>0</v>
      </c>
      <c r="F360" s="197">
        <f>'приложение 6'!J59</f>
        <v>100</v>
      </c>
      <c r="G360" s="152">
        <f>'приложение 6'!K59</f>
        <v>0</v>
      </c>
      <c r="H360" s="152">
        <f>'приложение 6'!L59</f>
        <v>0</v>
      </c>
    </row>
    <row r="361" spans="1:8" ht="31.5" x14ac:dyDescent="0.25">
      <c r="A361" s="282"/>
      <c r="B361" s="287"/>
      <c r="C361" s="22" t="s">
        <v>80</v>
      </c>
      <c r="D361" s="88">
        <v>0</v>
      </c>
      <c r="E361" s="152">
        <v>0</v>
      </c>
      <c r="F361" s="197">
        <v>0</v>
      </c>
      <c r="G361" s="152">
        <v>0</v>
      </c>
      <c r="H361" s="152">
        <v>0</v>
      </c>
    </row>
    <row r="362" spans="1:8" ht="31.5" x14ac:dyDescent="0.25">
      <c r="A362" s="282"/>
      <c r="B362" s="287"/>
      <c r="C362" s="22" t="s">
        <v>81</v>
      </c>
      <c r="D362" s="88">
        <v>0</v>
      </c>
      <c r="E362" s="152">
        <v>0</v>
      </c>
      <c r="F362" s="197">
        <v>0</v>
      </c>
      <c r="G362" s="152">
        <v>0</v>
      </c>
      <c r="H362" s="152">
        <v>0</v>
      </c>
    </row>
    <row r="363" spans="1:8" ht="15.75" x14ac:dyDescent="0.25">
      <c r="A363" s="283"/>
      <c r="B363" s="288"/>
      <c r="C363" s="22" t="s">
        <v>84</v>
      </c>
      <c r="D363" s="88">
        <v>0</v>
      </c>
      <c r="E363" s="152">
        <v>0</v>
      </c>
      <c r="F363" s="197">
        <v>0</v>
      </c>
      <c r="G363" s="152">
        <v>0</v>
      </c>
      <c r="H363" s="152">
        <v>0</v>
      </c>
    </row>
    <row r="364" spans="1:8" ht="15.75" x14ac:dyDescent="0.25">
      <c r="A364" s="281">
        <f>A357+1</f>
        <v>46</v>
      </c>
      <c r="B364" s="149" t="s">
        <v>397</v>
      </c>
      <c r="C364" s="21" t="s">
        <v>76</v>
      </c>
      <c r="D364" s="88">
        <f>SUM(D365:D370)</f>
        <v>0</v>
      </c>
      <c r="E364" s="152">
        <f t="shared" ref="E364:H364" si="53">SUM(E365:E370)</f>
        <v>0</v>
      </c>
      <c r="F364" s="197">
        <f t="shared" si="53"/>
        <v>0</v>
      </c>
      <c r="G364" s="152">
        <f t="shared" si="53"/>
        <v>0</v>
      </c>
      <c r="H364" s="152">
        <f t="shared" si="53"/>
        <v>0</v>
      </c>
    </row>
    <row r="365" spans="1:8" ht="47.25" x14ac:dyDescent="0.25">
      <c r="A365" s="282"/>
      <c r="B365" s="284" t="str">
        <f>'приложение 6'!B60</f>
        <v>Обеспечение общественного порядка, в том числе защита от проявлений терроризма и экстремизма</v>
      </c>
      <c r="C365" s="22" t="s">
        <v>77</v>
      </c>
      <c r="D365" s="88">
        <v>0</v>
      </c>
      <c r="E365" s="152">
        <v>0</v>
      </c>
      <c r="F365" s="197">
        <v>0</v>
      </c>
      <c r="G365" s="152">
        <v>0</v>
      </c>
      <c r="H365" s="152">
        <v>0</v>
      </c>
    </row>
    <row r="366" spans="1:8" ht="33" customHeight="1" x14ac:dyDescent="0.25">
      <c r="A366" s="282"/>
      <c r="B366" s="284"/>
      <c r="C366" s="22" t="s">
        <v>78</v>
      </c>
      <c r="D366" s="88">
        <v>0</v>
      </c>
      <c r="E366" s="152">
        <v>0</v>
      </c>
      <c r="F366" s="197">
        <v>0</v>
      </c>
      <c r="G366" s="152">
        <v>0</v>
      </c>
      <c r="H366" s="152">
        <v>0</v>
      </c>
    </row>
    <row r="367" spans="1:8" ht="31.5" x14ac:dyDescent="0.25">
      <c r="A367" s="282"/>
      <c r="B367" s="284"/>
      <c r="C367" s="22" t="s">
        <v>79</v>
      </c>
      <c r="D367" s="88">
        <f>'приложение 6'!H60</f>
        <v>0</v>
      </c>
      <c r="E367" s="152">
        <f>'приложение 6'!I60</f>
        <v>0</v>
      </c>
      <c r="F367" s="197">
        <f>'приложение 6'!J60</f>
        <v>0</v>
      </c>
      <c r="G367" s="152">
        <f>'приложение 6'!K60</f>
        <v>0</v>
      </c>
      <c r="H367" s="152">
        <f>'приложение 6'!L60</f>
        <v>0</v>
      </c>
    </row>
    <row r="368" spans="1:8" ht="31.5" x14ac:dyDescent="0.25">
      <c r="A368" s="282"/>
      <c r="B368" s="284"/>
      <c r="C368" s="22" t="s">
        <v>80</v>
      </c>
      <c r="D368" s="88">
        <v>0</v>
      </c>
      <c r="E368" s="152">
        <v>0</v>
      </c>
      <c r="F368" s="197">
        <v>0</v>
      </c>
      <c r="G368" s="152">
        <v>0</v>
      </c>
      <c r="H368" s="152">
        <v>0</v>
      </c>
    </row>
    <row r="369" spans="1:8" ht="31.5" x14ac:dyDescent="0.25">
      <c r="A369" s="282"/>
      <c r="B369" s="284"/>
      <c r="C369" s="22" t="s">
        <v>81</v>
      </c>
      <c r="D369" s="88">
        <v>0</v>
      </c>
      <c r="E369" s="152">
        <v>0</v>
      </c>
      <c r="F369" s="197">
        <v>0</v>
      </c>
      <c r="G369" s="152">
        <v>0</v>
      </c>
      <c r="H369" s="152">
        <v>0</v>
      </c>
    </row>
    <row r="370" spans="1:8" ht="15.75" x14ac:dyDescent="0.25">
      <c r="A370" s="283"/>
      <c r="B370" s="285"/>
      <c r="C370" s="22" t="s">
        <v>84</v>
      </c>
      <c r="D370" s="88">
        <v>0</v>
      </c>
      <c r="E370" s="152">
        <v>0</v>
      </c>
      <c r="F370" s="197">
        <v>0</v>
      </c>
      <c r="G370" s="152">
        <v>0</v>
      </c>
      <c r="H370" s="152">
        <v>0</v>
      </c>
    </row>
    <row r="371" spans="1:8" ht="31.5" x14ac:dyDescent="0.25">
      <c r="A371" s="105"/>
      <c r="B371" s="24" t="s">
        <v>106</v>
      </c>
      <c r="C371" s="2"/>
      <c r="D371" s="88">
        <v>0</v>
      </c>
      <c r="E371" s="152">
        <v>0</v>
      </c>
      <c r="F371" s="197">
        <v>0</v>
      </c>
      <c r="G371" s="152">
        <v>0</v>
      </c>
      <c r="H371" s="152">
        <v>0</v>
      </c>
    </row>
    <row r="372" spans="1:8" ht="15.75" x14ac:dyDescent="0.25">
      <c r="A372" s="297">
        <v>45</v>
      </c>
      <c r="B372" s="2" t="s">
        <v>107</v>
      </c>
      <c r="C372" s="1" t="s">
        <v>76</v>
      </c>
      <c r="D372" s="88">
        <f>SUM(D373:D378)</f>
        <v>0</v>
      </c>
      <c r="E372" s="152">
        <f t="shared" ref="E372:H372" si="54">SUM(E373:E378)</f>
        <v>368.37</v>
      </c>
      <c r="F372" s="197">
        <f t="shared" si="54"/>
        <v>450</v>
      </c>
      <c r="G372" s="152">
        <f t="shared" si="54"/>
        <v>450</v>
      </c>
      <c r="H372" s="152">
        <f t="shared" si="54"/>
        <v>450</v>
      </c>
    </row>
    <row r="373" spans="1:8" ht="47.25" x14ac:dyDescent="0.25">
      <c r="A373" s="297"/>
      <c r="B373" s="286" t="s">
        <v>108</v>
      </c>
      <c r="C373" s="2" t="s">
        <v>77</v>
      </c>
      <c r="D373" s="88">
        <v>0</v>
      </c>
      <c r="E373" s="152">
        <v>0</v>
      </c>
      <c r="F373" s="197">
        <v>0</v>
      </c>
      <c r="G373" s="152">
        <v>0</v>
      </c>
      <c r="H373" s="152">
        <v>0</v>
      </c>
    </row>
    <row r="374" spans="1:8" ht="33" customHeight="1" x14ac:dyDescent="0.25">
      <c r="A374" s="297"/>
      <c r="B374" s="284"/>
      <c r="C374" s="2" t="s">
        <v>78</v>
      </c>
      <c r="D374" s="88">
        <v>0</v>
      </c>
      <c r="E374" s="152">
        <v>0</v>
      </c>
      <c r="F374" s="197">
        <v>0</v>
      </c>
      <c r="G374" s="152">
        <v>0</v>
      </c>
      <c r="H374" s="152">
        <v>0</v>
      </c>
    </row>
    <row r="375" spans="1:8" ht="30" customHeight="1" x14ac:dyDescent="0.25">
      <c r="A375" s="297"/>
      <c r="B375" s="284"/>
      <c r="C375" s="2" t="s">
        <v>79</v>
      </c>
      <c r="D375" s="88">
        <f>'приложение 6'!H62</f>
        <v>0</v>
      </c>
      <c r="E375" s="152">
        <f>'приложение 6'!I62</f>
        <v>368.37</v>
      </c>
      <c r="F375" s="197">
        <f>'приложение 6'!J62</f>
        <v>450</v>
      </c>
      <c r="G375" s="152">
        <f>'приложение 6'!K62</f>
        <v>450</v>
      </c>
      <c r="H375" s="152">
        <f>'приложение 6'!L62</f>
        <v>450</v>
      </c>
    </row>
    <row r="376" spans="1:8" ht="31.5" x14ac:dyDescent="0.25">
      <c r="A376" s="297"/>
      <c r="B376" s="284"/>
      <c r="C376" s="2" t="s">
        <v>80</v>
      </c>
      <c r="D376" s="88">
        <v>0</v>
      </c>
      <c r="E376" s="152">
        <v>0</v>
      </c>
      <c r="F376" s="197">
        <v>0</v>
      </c>
      <c r="G376" s="152">
        <v>0</v>
      </c>
      <c r="H376" s="152">
        <v>0</v>
      </c>
    </row>
    <row r="377" spans="1:8" ht="31.5" x14ac:dyDescent="0.25">
      <c r="A377" s="297"/>
      <c r="B377" s="284"/>
      <c r="C377" s="1" t="s">
        <v>81</v>
      </c>
      <c r="D377" s="88">
        <v>0</v>
      </c>
      <c r="E377" s="152">
        <v>0</v>
      </c>
      <c r="F377" s="197">
        <v>0</v>
      </c>
      <c r="G377" s="152">
        <v>0</v>
      </c>
      <c r="H377" s="152">
        <v>0</v>
      </c>
    </row>
    <row r="378" spans="1:8" ht="15.75" x14ac:dyDescent="0.25">
      <c r="A378" s="297"/>
      <c r="B378" s="285"/>
      <c r="C378" s="2" t="s">
        <v>84</v>
      </c>
      <c r="D378" s="88">
        <v>0</v>
      </c>
      <c r="E378" s="152">
        <v>0</v>
      </c>
      <c r="F378" s="197">
        <v>0</v>
      </c>
      <c r="G378" s="152">
        <v>0</v>
      </c>
      <c r="H378" s="152">
        <v>0</v>
      </c>
    </row>
    <row r="379" spans="1:8" ht="15.75" customHeight="1" x14ac:dyDescent="0.25">
      <c r="A379" s="297">
        <v>46</v>
      </c>
      <c r="B379" s="39" t="s">
        <v>132</v>
      </c>
      <c r="C379" s="1" t="s">
        <v>76</v>
      </c>
      <c r="D379" s="88">
        <f>SUM(D380:D385)</f>
        <v>626.85</v>
      </c>
      <c r="E379" s="152">
        <f t="shared" ref="E379:H379" si="55">SUM(E380:E385)</f>
        <v>0</v>
      </c>
      <c r="F379" s="197">
        <f t="shared" si="55"/>
        <v>0</v>
      </c>
      <c r="G379" s="152">
        <f t="shared" si="55"/>
        <v>0</v>
      </c>
      <c r="H379" s="152">
        <f t="shared" si="55"/>
        <v>0</v>
      </c>
    </row>
    <row r="380" spans="1:8" ht="49.5" customHeight="1" x14ac:dyDescent="0.25">
      <c r="A380" s="297"/>
      <c r="B380" s="286" t="s">
        <v>21</v>
      </c>
      <c r="C380" s="39" t="s">
        <v>77</v>
      </c>
      <c r="D380" s="88">
        <v>0</v>
      </c>
      <c r="E380" s="152">
        <v>0</v>
      </c>
      <c r="F380" s="197">
        <v>0</v>
      </c>
      <c r="G380" s="152">
        <v>0</v>
      </c>
      <c r="H380" s="152">
        <v>0</v>
      </c>
    </row>
    <row r="381" spans="1:8" ht="30" customHeight="1" x14ac:dyDescent="0.25">
      <c r="A381" s="297"/>
      <c r="B381" s="284"/>
      <c r="C381" s="39" t="s">
        <v>78</v>
      </c>
      <c r="D381" s="88">
        <v>0</v>
      </c>
      <c r="E381" s="152">
        <v>0</v>
      </c>
      <c r="F381" s="197">
        <v>0</v>
      </c>
      <c r="G381" s="152">
        <v>0</v>
      </c>
      <c r="H381" s="152">
        <v>0</v>
      </c>
    </row>
    <row r="382" spans="1:8" ht="31.5" x14ac:dyDescent="0.25">
      <c r="A382" s="297"/>
      <c r="B382" s="284"/>
      <c r="C382" s="39" t="s">
        <v>79</v>
      </c>
      <c r="D382" s="88">
        <v>626.85</v>
      </c>
      <c r="E382" s="152">
        <v>0</v>
      </c>
      <c r="F382" s="197">
        <v>0</v>
      </c>
      <c r="G382" s="152">
        <v>0</v>
      </c>
      <c r="H382" s="152">
        <v>0</v>
      </c>
    </row>
    <row r="383" spans="1:8" ht="15.75" customHeight="1" x14ac:dyDescent="0.25">
      <c r="A383" s="297"/>
      <c r="B383" s="284"/>
      <c r="C383" s="22" t="s">
        <v>314</v>
      </c>
      <c r="D383" s="88">
        <v>0</v>
      </c>
      <c r="E383" s="152">
        <v>0</v>
      </c>
      <c r="F383" s="197">
        <v>0</v>
      </c>
      <c r="G383" s="152">
        <v>0</v>
      </c>
      <c r="H383" s="152">
        <v>0</v>
      </c>
    </row>
    <row r="384" spans="1:8" ht="31.5" x14ac:dyDescent="0.25">
      <c r="A384" s="297"/>
      <c r="B384" s="284"/>
      <c r="C384" s="1" t="s">
        <v>81</v>
      </c>
      <c r="D384" s="88">
        <v>0</v>
      </c>
      <c r="E384" s="152">
        <v>0</v>
      </c>
      <c r="F384" s="197">
        <v>0</v>
      </c>
      <c r="G384" s="152">
        <v>0</v>
      </c>
      <c r="H384" s="152">
        <v>0</v>
      </c>
    </row>
    <row r="385" spans="1:8" ht="15.75" customHeight="1" x14ac:dyDescent="0.25">
      <c r="A385" s="297"/>
      <c r="B385" s="285"/>
      <c r="C385" s="39" t="s">
        <v>84</v>
      </c>
      <c r="D385" s="88">
        <v>0</v>
      </c>
      <c r="E385" s="152">
        <v>0</v>
      </c>
      <c r="F385" s="197">
        <v>0</v>
      </c>
      <c r="G385" s="152">
        <v>0</v>
      </c>
      <c r="H385" s="152">
        <v>0</v>
      </c>
    </row>
    <row r="386" spans="1:8" ht="15.75" customHeight="1" x14ac:dyDescent="0.25">
      <c r="A386" s="297">
        <v>47</v>
      </c>
      <c r="B386" s="39" t="s">
        <v>315</v>
      </c>
      <c r="C386" s="1" t="s">
        <v>76</v>
      </c>
      <c r="D386" s="88">
        <f>SUM(D387:D392)</f>
        <v>390</v>
      </c>
      <c r="E386" s="152">
        <f t="shared" ref="E386:H386" si="56">SUM(E387:E392)</f>
        <v>0</v>
      </c>
      <c r="F386" s="197">
        <f t="shared" si="56"/>
        <v>0</v>
      </c>
      <c r="G386" s="152">
        <f t="shared" si="56"/>
        <v>0</v>
      </c>
      <c r="H386" s="152">
        <f t="shared" si="56"/>
        <v>0</v>
      </c>
    </row>
    <row r="387" spans="1:8" ht="49.5" customHeight="1" x14ac:dyDescent="0.25">
      <c r="A387" s="297"/>
      <c r="B387" s="286" t="s">
        <v>25</v>
      </c>
      <c r="C387" s="39" t="s">
        <v>77</v>
      </c>
      <c r="D387" s="88">
        <v>0</v>
      </c>
      <c r="E387" s="152">
        <v>0</v>
      </c>
      <c r="F387" s="197">
        <v>0</v>
      </c>
      <c r="G387" s="152">
        <v>0</v>
      </c>
      <c r="H387" s="152">
        <v>0</v>
      </c>
    </row>
    <row r="388" spans="1:8" ht="30" customHeight="1" x14ac:dyDescent="0.25">
      <c r="A388" s="297"/>
      <c r="B388" s="284"/>
      <c r="C388" s="39" t="s">
        <v>78</v>
      </c>
      <c r="D388" s="88">
        <v>0</v>
      </c>
      <c r="E388" s="152">
        <v>0</v>
      </c>
      <c r="F388" s="197">
        <v>0</v>
      </c>
      <c r="G388" s="152">
        <v>0</v>
      </c>
      <c r="H388" s="152">
        <v>0</v>
      </c>
    </row>
    <row r="389" spans="1:8" ht="31.5" x14ac:dyDescent="0.25">
      <c r="A389" s="297"/>
      <c r="B389" s="284"/>
      <c r="C389" s="39" t="s">
        <v>79</v>
      </c>
      <c r="D389" s="88">
        <v>390</v>
      </c>
      <c r="E389" s="152">
        <v>0</v>
      </c>
      <c r="F389" s="197">
        <v>0</v>
      </c>
      <c r="G389" s="152">
        <v>0</v>
      </c>
      <c r="H389" s="152">
        <v>0</v>
      </c>
    </row>
    <row r="390" spans="1:8" ht="31.5" x14ac:dyDescent="0.25">
      <c r="A390" s="297"/>
      <c r="B390" s="284"/>
      <c r="C390" s="39" t="s">
        <v>80</v>
      </c>
      <c r="D390" s="88">
        <v>0</v>
      </c>
      <c r="E390" s="152">
        <v>0</v>
      </c>
      <c r="F390" s="197">
        <v>0</v>
      </c>
      <c r="G390" s="152">
        <v>0</v>
      </c>
      <c r="H390" s="152">
        <v>0</v>
      </c>
    </row>
    <row r="391" spans="1:8" ht="31.5" x14ac:dyDescent="0.25">
      <c r="A391" s="297"/>
      <c r="B391" s="284"/>
      <c r="C391" s="1" t="s">
        <v>81</v>
      </c>
      <c r="D391" s="88">
        <v>0</v>
      </c>
      <c r="E391" s="152">
        <v>0</v>
      </c>
      <c r="F391" s="197">
        <v>0</v>
      </c>
      <c r="G391" s="152">
        <v>0</v>
      </c>
      <c r="H391" s="152">
        <v>0</v>
      </c>
    </row>
    <row r="392" spans="1:8" ht="15.75" customHeight="1" x14ac:dyDescent="0.25">
      <c r="A392" s="297"/>
      <c r="B392" s="285"/>
      <c r="C392" s="39" t="s">
        <v>84</v>
      </c>
      <c r="D392" s="88">
        <v>0</v>
      </c>
      <c r="E392" s="152">
        <v>0</v>
      </c>
      <c r="F392" s="197">
        <v>0</v>
      </c>
      <c r="G392" s="152">
        <v>0</v>
      </c>
      <c r="H392" s="152">
        <v>0</v>
      </c>
    </row>
    <row r="393" spans="1:8" ht="15.75" customHeight="1" x14ac:dyDescent="0.25">
      <c r="A393" s="297">
        <v>48</v>
      </c>
      <c r="B393" s="39" t="s">
        <v>316</v>
      </c>
      <c r="C393" s="1" t="s">
        <v>76</v>
      </c>
      <c r="D393" s="88">
        <f>SUM(D394:D399)</f>
        <v>219.19200000000001</v>
      </c>
      <c r="E393" s="152">
        <f t="shared" ref="E393:H393" si="57">SUM(E394:E399)</f>
        <v>0</v>
      </c>
      <c r="F393" s="197">
        <f t="shared" si="57"/>
        <v>0</v>
      </c>
      <c r="G393" s="152">
        <f t="shared" si="57"/>
        <v>0</v>
      </c>
      <c r="H393" s="152">
        <f t="shared" si="57"/>
        <v>0</v>
      </c>
    </row>
    <row r="394" spans="1:8" ht="49.5" customHeight="1" x14ac:dyDescent="0.25">
      <c r="A394" s="297"/>
      <c r="B394" s="286" t="s">
        <v>29</v>
      </c>
      <c r="C394" s="39" t="s">
        <v>77</v>
      </c>
      <c r="D394" s="88">
        <v>0</v>
      </c>
      <c r="E394" s="152">
        <v>0</v>
      </c>
      <c r="F394" s="197">
        <v>0</v>
      </c>
      <c r="G394" s="152">
        <v>0</v>
      </c>
      <c r="H394" s="152">
        <v>0</v>
      </c>
    </row>
    <row r="395" spans="1:8" ht="30" customHeight="1" x14ac:dyDescent="0.25">
      <c r="A395" s="297"/>
      <c r="B395" s="284"/>
      <c r="C395" s="39" t="s">
        <v>78</v>
      </c>
      <c r="D395" s="88">
        <v>0</v>
      </c>
      <c r="E395" s="152">
        <v>0</v>
      </c>
      <c r="F395" s="197">
        <v>0</v>
      </c>
      <c r="G395" s="152">
        <v>0</v>
      </c>
      <c r="H395" s="152">
        <v>0</v>
      </c>
    </row>
    <row r="396" spans="1:8" ht="31.5" x14ac:dyDescent="0.25">
      <c r="A396" s="297"/>
      <c r="B396" s="284"/>
      <c r="C396" s="39" t="s">
        <v>79</v>
      </c>
      <c r="D396" s="88">
        <v>219.102</v>
      </c>
      <c r="E396" s="152">
        <v>0</v>
      </c>
      <c r="F396" s="197">
        <v>0</v>
      </c>
      <c r="G396" s="152">
        <v>0</v>
      </c>
      <c r="H396" s="152">
        <v>0</v>
      </c>
    </row>
    <row r="397" spans="1:8" ht="31.5" x14ac:dyDescent="0.25">
      <c r="A397" s="297"/>
      <c r="B397" s="284"/>
      <c r="C397" s="39" t="s">
        <v>80</v>
      </c>
      <c r="D397" s="88">
        <v>0</v>
      </c>
      <c r="E397" s="152">
        <v>0</v>
      </c>
      <c r="F397" s="197">
        <v>0</v>
      </c>
      <c r="G397" s="152">
        <v>0</v>
      </c>
      <c r="H397" s="152">
        <v>0</v>
      </c>
    </row>
    <row r="398" spans="1:8" ht="31.5" x14ac:dyDescent="0.25">
      <c r="A398" s="297"/>
      <c r="B398" s="284"/>
      <c r="C398" s="1" t="s">
        <v>81</v>
      </c>
      <c r="D398" s="88">
        <v>0</v>
      </c>
      <c r="E398" s="152">
        <v>0</v>
      </c>
      <c r="F398" s="197">
        <v>0</v>
      </c>
      <c r="G398" s="152">
        <v>0</v>
      </c>
      <c r="H398" s="152">
        <v>0</v>
      </c>
    </row>
    <row r="399" spans="1:8" ht="15.75" customHeight="1" x14ac:dyDescent="0.25">
      <c r="A399" s="297"/>
      <c r="B399" s="285"/>
      <c r="C399" s="39" t="s">
        <v>84</v>
      </c>
      <c r="D399" s="88">
        <v>0.09</v>
      </c>
      <c r="E399" s="152">
        <v>0</v>
      </c>
      <c r="F399" s="197">
        <v>0</v>
      </c>
      <c r="G399" s="152">
        <v>0</v>
      </c>
      <c r="H399" s="152">
        <v>0</v>
      </c>
    </row>
    <row r="400" spans="1:8" ht="15.75" customHeight="1" x14ac:dyDescent="0.25">
      <c r="A400" s="297">
        <v>49</v>
      </c>
      <c r="B400" s="39" t="s">
        <v>317</v>
      </c>
      <c r="C400" s="1" t="s">
        <v>76</v>
      </c>
      <c r="D400" s="88">
        <f>SUM(D401:D406)</f>
        <v>1406.09</v>
      </c>
      <c r="E400" s="152">
        <f t="shared" ref="E400:H400" si="58">SUM(E401:E406)</f>
        <v>0</v>
      </c>
      <c r="F400" s="197">
        <f t="shared" si="58"/>
        <v>0</v>
      </c>
      <c r="G400" s="152">
        <f t="shared" si="58"/>
        <v>0</v>
      </c>
      <c r="H400" s="152">
        <f t="shared" si="58"/>
        <v>0</v>
      </c>
    </row>
    <row r="401" spans="1:8" ht="49.5" customHeight="1" x14ac:dyDescent="0.25">
      <c r="A401" s="297"/>
      <c r="B401" s="286" t="s">
        <v>69</v>
      </c>
      <c r="C401" s="39" t="s">
        <v>77</v>
      </c>
      <c r="D401" s="88">
        <v>0</v>
      </c>
      <c r="E401" s="152">
        <v>0</v>
      </c>
      <c r="F401" s="197">
        <v>0</v>
      </c>
      <c r="G401" s="152">
        <v>0</v>
      </c>
      <c r="H401" s="152">
        <v>0</v>
      </c>
    </row>
    <row r="402" spans="1:8" ht="30" customHeight="1" x14ac:dyDescent="0.25">
      <c r="A402" s="297"/>
      <c r="B402" s="284"/>
      <c r="C402" s="39" t="s">
        <v>78</v>
      </c>
      <c r="D402" s="88">
        <v>0</v>
      </c>
      <c r="E402" s="152">
        <v>0</v>
      </c>
      <c r="F402" s="197">
        <v>0</v>
      </c>
      <c r="G402" s="152">
        <v>0</v>
      </c>
      <c r="H402" s="152">
        <v>0</v>
      </c>
    </row>
    <row r="403" spans="1:8" ht="31.5" x14ac:dyDescent="0.25">
      <c r="A403" s="297"/>
      <c r="B403" s="284"/>
      <c r="C403" s="39" t="s">
        <v>79</v>
      </c>
      <c r="D403" s="88">
        <v>1406.09</v>
      </c>
      <c r="E403" s="152">
        <v>0</v>
      </c>
      <c r="F403" s="197">
        <v>0</v>
      </c>
      <c r="G403" s="152">
        <v>0</v>
      </c>
      <c r="H403" s="152">
        <v>0</v>
      </c>
    </row>
    <row r="404" spans="1:8" ht="15.75" customHeight="1" x14ac:dyDescent="0.25">
      <c r="A404" s="297"/>
      <c r="B404" s="284"/>
      <c r="C404" s="22" t="s">
        <v>314</v>
      </c>
      <c r="D404" s="88">
        <v>0</v>
      </c>
      <c r="E404" s="152">
        <v>0</v>
      </c>
      <c r="F404" s="197">
        <v>0</v>
      </c>
      <c r="G404" s="152">
        <v>0</v>
      </c>
      <c r="H404" s="152">
        <v>0</v>
      </c>
    </row>
    <row r="405" spans="1:8" ht="31.5" x14ac:dyDescent="0.25">
      <c r="A405" s="297"/>
      <c r="B405" s="284"/>
      <c r="C405" s="1" t="s">
        <v>81</v>
      </c>
      <c r="D405" s="88">
        <v>0</v>
      </c>
      <c r="E405" s="152">
        <v>0</v>
      </c>
      <c r="F405" s="197">
        <v>0</v>
      </c>
      <c r="G405" s="152">
        <v>0</v>
      </c>
      <c r="H405" s="152">
        <v>0</v>
      </c>
    </row>
    <row r="406" spans="1:8" ht="15.75" customHeight="1" x14ac:dyDescent="0.25">
      <c r="A406" s="297"/>
      <c r="B406" s="285"/>
      <c r="C406" s="39" t="s">
        <v>84</v>
      </c>
      <c r="D406" s="88">
        <v>0</v>
      </c>
      <c r="E406" s="152">
        <v>0</v>
      </c>
      <c r="F406" s="197">
        <v>0</v>
      </c>
      <c r="G406" s="152">
        <v>0</v>
      </c>
      <c r="H406" s="152">
        <v>0</v>
      </c>
    </row>
    <row r="407" spans="1:8" ht="15.75" customHeight="1" x14ac:dyDescent="0.25">
      <c r="A407" s="297">
        <v>50</v>
      </c>
      <c r="B407" s="39" t="s">
        <v>318</v>
      </c>
      <c r="C407" s="1" t="s">
        <v>76</v>
      </c>
      <c r="D407" s="88">
        <f>SUM(D408:D413)</f>
        <v>1135.1300000000001</v>
      </c>
      <c r="E407" s="152">
        <f t="shared" ref="E407:H407" si="59">SUM(E408:E413)</f>
        <v>0</v>
      </c>
      <c r="F407" s="197">
        <f t="shared" si="59"/>
        <v>0</v>
      </c>
      <c r="G407" s="152">
        <f t="shared" si="59"/>
        <v>0</v>
      </c>
      <c r="H407" s="152">
        <f t="shared" si="59"/>
        <v>0</v>
      </c>
    </row>
    <row r="408" spans="1:8" ht="49.5" customHeight="1" x14ac:dyDescent="0.25">
      <c r="A408" s="297"/>
      <c r="B408" s="286" t="s">
        <v>34</v>
      </c>
      <c r="C408" s="39" t="s">
        <v>77</v>
      </c>
      <c r="D408" s="88">
        <v>0</v>
      </c>
      <c r="E408" s="152">
        <v>0</v>
      </c>
      <c r="F408" s="197">
        <v>0</v>
      </c>
      <c r="G408" s="152">
        <v>0</v>
      </c>
      <c r="H408" s="152">
        <v>0</v>
      </c>
    </row>
    <row r="409" spans="1:8" ht="30" customHeight="1" x14ac:dyDescent="0.25">
      <c r="A409" s="297"/>
      <c r="B409" s="284"/>
      <c r="C409" s="39" t="s">
        <v>78</v>
      </c>
      <c r="D409" s="88">
        <v>0</v>
      </c>
      <c r="E409" s="152">
        <v>0</v>
      </c>
      <c r="F409" s="197">
        <v>0</v>
      </c>
      <c r="G409" s="152">
        <v>0</v>
      </c>
      <c r="H409" s="152">
        <v>0</v>
      </c>
    </row>
    <row r="410" spans="1:8" ht="31.5" x14ac:dyDescent="0.25">
      <c r="A410" s="297"/>
      <c r="B410" s="284"/>
      <c r="C410" s="39" t="s">
        <v>79</v>
      </c>
      <c r="D410" s="88">
        <v>1135.1300000000001</v>
      </c>
      <c r="E410" s="152">
        <v>0</v>
      </c>
      <c r="F410" s="197">
        <v>0</v>
      </c>
      <c r="G410" s="152">
        <v>0</v>
      </c>
      <c r="H410" s="152">
        <v>0</v>
      </c>
    </row>
    <row r="411" spans="1:8" ht="15.75" customHeight="1" x14ac:dyDescent="0.25">
      <c r="A411" s="297"/>
      <c r="B411" s="284"/>
      <c r="C411" s="22" t="s">
        <v>314</v>
      </c>
      <c r="D411" s="88">
        <v>0</v>
      </c>
      <c r="E411" s="152">
        <v>0</v>
      </c>
      <c r="F411" s="197">
        <v>0</v>
      </c>
      <c r="G411" s="152">
        <v>0</v>
      </c>
      <c r="H411" s="152">
        <v>0</v>
      </c>
    </row>
    <row r="412" spans="1:8" ht="31.5" x14ac:dyDescent="0.25">
      <c r="A412" s="297"/>
      <c r="B412" s="284"/>
      <c r="C412" s="1" t="s">
        <v>81</v>
      </c>
      <c r="D412" s="88">
        <v>0</v>
      </c>
      <c r="E412" s="152">
        <v>0</v>
      </c>
      <c r="F412" s="197">
        <v>0</v>
      </c>
      <c r="G412" s="152">
        <v>0</v>
      </c>
      <c r="H412" s="152">
        <v>0</v>
      </c>
    </row>
    <row r="413" spans="1:8" ht="15.75" customHeight="1" x14ac:dyDescent="0.25">
      <c r="A413" s="297"/>
      <c r="B413" s="285"/>
      <c r="C413" s="39" t="s">
        <v>84</v>
      </c>
      <c r="D413" s="88">
        <v>0</v>
      </c>
      <c r="E413" s="152">
        <v>0</v>
      </c>
      <c r="F413" s="197">
        <v>0</v>
      </c>
      <c r="G413" s="152">
        <v>0</v>
      </c>
      <c r="H413" s="152">
        <v>0</v>
      </c>
    </row>
    <row r="414" spans="1:8" ht="15.75" customHeight="1" x14ac:dyDescent="0.25">
      <c r="A414" s="297">
        <v>51</v>
      </c>
      <c r="B414" s="39" t="s">
        <v>319</v>
      </c>
      <c r="C414" s="1" t="s">
        <v>76</v>
      </c>
      <c r="D414" s="88">
        <f>SUM(D415:D420)</f>
        <v>13.7</v>
      </c>
      <c r="E414" s="152">
        <f t="shared" ref="E414:H414" si="60">SUM(E415:E420)</f>
        <v>0</v>
      </c>
      <c r="F414" s="197">
        <f t="shared" si="60"/>
        <v>0</v>
      </c>
      <c r="G414" s="152">
        <f t="shared" si="60"/>
        <v>0</v>
      </c>
      <c r="H414" s="152">
        <f t="shared" si="60"/>
        <v>0</v>
      </c>
    </row>
    <row r="415" spans="1:8" ht="49.5" customHeight="1" x14ac:dyDescent="0.25">
      <c r="A415" s="297"/>
      <c r="B415" s="286" t="s">
        <v>140</v>
      </c>
      <c r="C415" s="39" t="s">
        <v>77</v>
      </c>
      <c r="D415" s="88">
        <v>13.7</v>
      </c>
      <c r="E415" s="152">
        <v>0</v>
      </c>
      <c r="F415" s="197">
        <v>0</v>
      </c>
      <c r="G415" s="152">
        <v>0</v>
      </c>
      <c r="H415" s="152">
        <v>0</v>
      </c>
    </row>
    <row r="416" spans="1:8" ht="30" customHeight="1" x14ac:dyDescent="0.25">
      <c r="A416" s="297"/>
      <c r="B416" s="284"/>
      <c r="C416" s="39" t="s">
        <v>78</v>
      </c>
      <c r="D416" s="88">
        <v>0</v>
      </c>
      <c r="E416" s="152">
        <v>0</v>
      </c>
      <c r="F416" s="197">
        <v>0</v>
      </c>
      <c r="G416" s="152">
        <v>0</v>
      </c>
      <c r="H416" s="152">
        <v>0</v>
      </c>
    </row>
    <row r="417" spans="1:8" ht="31.5" x14ac:dyDescent="0.25">
      <c r="A417" s="297"/>
      <c r="B417" s="284"/>
      <c r="C417" s="39" t="s">
        <v>79</v>
      </c>
      <c r="D417" s="88">
        <v>0</v>
      </c>
      <c r="E417" s="152">
        <v>0</v>
      </c>
      <c r="F417" s="197">
        <v>0</v>
      </c>
      <c r="G417" s="152">
        <v>0</v>
      </c>
      <c r="H417" s="152">
        <v>0</v>
      </c>
    </row>
    <row r="418" spans="1:8" ht="15.75" customHeight="1" x14ac:dyDescent="0.25">
      <c r="A418" s="297"/>
      <c r="B418" s="284"/>
      <c r="C418" s="22" t="s">
        <v>314</v>
      </c>
      <c r="D418" s="88">
        <v>0</v>
      </c>
      <c r="E418" s="152">
        <v>0</v>
      </c>
      <c r="F418" s="197">
        <v>0</v>
      </c>
      <c r="G418" s="152">
        <v>0</v>
      </c>
      <c r="H418" s="152">
        <v>0</v>
      </c>
    </row>
    <row r="419" spans="1:8" ht="31.5" x14ac:dyDescent="0.25">
      <c r="A419" s="297"/>
      <c r="B419" s="284"/>
      <c r="C419" s="1" t="s">
        <v>81</v>
      </c>
      <c r="D419" s="88">
        <v>0</v>
      </c>
      <c r="E419" s="152">
        <v>0</v>
      </c>
      <c r="F419" s="197">
        <v>0</v>
      </c>
      <c r="G419" s="152">
        <v>0</v>
      </c>
      <c r="H419" s="152">
        <v>0</v>
      </c>
    </row>
    <row r="420" spans="1:8" ht="15.75" customHeight="1" x14ac:dyDescent="0.25">
      <c r="A420" s="297"/>
      <c r="B420" s="285"/>
      <c r="C420" s="39" t="s">
        <v>84</v>
      </c>
      <c r="D420" s="88">
        <v>0</v>
      </c>
      <c r="E420" s="152">
        <v>0</v>
      </c>
      <c r="F420" s="197">
        <v>0</v>
      </c>
      <c r="G420" s="152">
        <v>0</v>
      </c>
      <c r="H420" s="152">
        <v>0</v>
      </c>
    </row>
    <row r="421" spans="1:8" ht="15.75" customHeight="1" x14ac:dyDescent="0.25">
      <c r="A421" s="297">
        <v>52</v>
      </c>
      <c r="B421" s="39" t="s">
        <v>320</v>
      </c>
      <c r="C421" s="1" t="s">
        <v>76</v>
      </c>
      <c r="D421" s="88">
        <f>SUM(D422:D427)</f>
        <v>6937</v>
      </c>
      <c r="E421" s="152">
        <f t="shared" ref="E421:H421" si="61">SUM(E422:E427)</f>
        <v>8524.6299999999992</v>
      </c>
      <c r="F421" s="197">
        <f t="shared" si="61"/>
        <v>9009</v>
      </c>
      <c r="G421" s="152">
        <f t="shared" si="61"/>
        <v>8409</v>
      </c>
      <c r="H421" s="152">
        <f t="shared" si="61"/>
        <v>8409</v>
      </c>
    </row>
    <row r="422" spans="1:8" ht="49.5" customHeight="1" x14ac:dyDescent="0.25">
      <c r="A422" s="297"/>
      <c r="B422" s="286" t="s">
        <v>68</v>
      </c>
      <c r="C422" s="39" t="s">
        <v>77</v>
      </c>
      <c r="D422" s="88">
        <v>0</v>
      </c>
      <c r="E422" s="152">
        <v>0</v>
      </c>
      <c r="F422" s="197">
        <v>0</v>
      </c>
      <c r="G422" s="152">
        <v>0</v>
      </c>
      <c r="H422" s="152">
        <v>0</v>
      </c>
    </row>
    <row r="423" spans="1:8" ht="30" customHeight="1" x14ac:dyDescent="0.25">
      <c r="A423" s="297"/>
      <c r="B423" s="284"/>
      <c r="C423" s="39" t="s">
        <v>78</v>
      </c>
      <c r="D423" s="88">
        <v>0</v>
      </c>
      <c r="E423" s="152">
        <v>0</v>
      </c>
      <c r="F423" s="197">
        <v>0</v>
      </c>
      <c r="G423" s="152">
        <v>0</v>
      </c>
      <c r="H423" s="152">
        <v>0</v>
      </c>
    </row>
    <row r="424" spans="1:8" ht="31.5" x14ac:dyDescent="0.25">
      <c r="A424" s="297"/>
      <c r="B424" s="284"/>
      <c r="C424" s="39" t="s">
        <v>79</v>
      </c>
      <c r="D424" s="88">
        <f>'приложение 6'!H69</f>
        <v>6937</v>
      </c>
      <c r="E424" s="152">
        <f>'приложение 6'!I69</f>
        <v>8524.6299999999992</v>
      </c>
      <c r="F424" s="197">
        <f>'приложение 6'!J69</f>
        <v>9009</v>
      </c>
      <c r="G424" s="152">
        <f>'приложение 6'!K69</f>
        <v>8409</v>
      </c>
      <c r="H424" s="152">
        <f>'приложение 6'!L69</f>
        <v>8409</v>
      </c>
    </row>
    <row r="425" spans="1:8" ht="15.75" customHeight="1" x14ac:dyDescent="0.25">
      <c r="A425" s="297"/>
      <c r="B425" s="284"/>
      <c r="C425" s="22" t="s">
        <v>314</v>
      </c>
      <c r="D425" s="88">
        <v>0</v>
      </c>
      <c r="E425" s="152">
        <v>0</v>
      </c>
      <c r="F425" s="197">
        <v>0</v>
      </c>
      <c r="G425" s="152">
        <v>0</v>
      </c>
      <c r="H425" s="152">
        <v>0</v>
      </c>
    </row>
    <row r="426" spans="1:8" ht="31.5" x14ac:dyDescent="0.25">
      <c r="A426" s="297"/>
      <c r="B426" s="284"/>
      <c r="C426" s="1" t="s">
        <v>81</v>
      </c>
      <c r="D426" s="88">
        <v>0</v>
      </c>
      <c r="E426" s="152">
        <v>0</v>
      </c>
      <c r="F426" s="197">
        <v>0</v>
      </c>
      <c r="G426" s="152">
        <v>0</v>
      </c>
      <c r="H426" s="152">
        <v>0</v>
      </c>
    </row>
    <row r="427" spans="1:8" ht="15.75" customHeight="1" x14ac:dyDescent="0.25">
      <c r="A427" s="297"/>
      <c r="B427" s="285"/>
      <c r="C427" s="39" t="s">
        <v>84</v>
      </c>
      <c r="D427" s="88">
        <v>0</v>
      </c>
      <c r="E427" s="152">
        <v>0</v>
      </c>
      <c r="F427" s="197">
        <v>0</v>
      </c>
      <c r="G427" s="152">
        <v>0</v>
      </c>
      <c r="H427" s="152">
        <v>0</v>
      </c>
    </row>
  </sheetData>
  <mergeCells count="124">
    <mergeCell ref="A421:A427"/>
    <mergeCell ref="B422:B427"/>
    <mergeCell ref="A393:A399"/>
    <mergeCell ref="B394:B399"/>
    <mergeCell ref="A400:A406"/>
    <mergeCell ref="B401:B406"/>
    <mergeCell ref="A407:A413"/>
    <mergeCell ref="B408:B413"/>
    <mergeCell ref="A182:A188"/>
    <mergeCell ref="B183:B188"/>
    <mergeCell ref="A210:A216"/>
    <mergeCell ref="B211:B216"/>
    <mergeCell ref="B358:B363"/>
    <mergeCell ref="A364:A370"/>
    <mergeCell ref="B365:B370"/>
    <mergeCell ref="A189:A195"/>
    <mergeCell ref="B190:B195"/>
    <mergeCell ref="A196:A202"/>
    <mergeCell ref="B197:B202"/>
    <mergeCell ref="A273:A279"/>
    <mergeCell ref="B274:B279"/>
    <mergeCell ref="A280:A286"/>
    <mergeCell ref="B281:B286"/>
    <mergeCell ref="A357:A363"/>
    <mergeCell ref="B260:B265"/>
    <mergeCell ref="A266:A272"/>
    <mergeCell ref="B267:B272"/>
    <mergeCell ref="A414:A420"/>
    <mergeCell ref="B415:B420"/>
    <mergeCell ref="B302:B307"/>
    <mergeCell ref="A238:A244"/>
    <mergeCell ref="B239:B244"/>
    <mergeCell ref="A245:A251"/>
    <mergeCell ref="B246:B251"/>
    <mergeCell ref="A252:A258"/>
    <mergeCell ref="B253:B258"/>
    <mergeCell ref="A287:A293"/>
    <mergeCell ref="B288:B293"/>
    <mergeCell ref="A294:A300"/>
    <mergeCell ref="B295:B300"/>
    <mergeCell ref="A372:A378"/>
    <mergeCell ref="B373:B378"/>
    <mergeCell ref="A308:A314"/>
    <mergeCell ref="B309:B314"/>
    <mergeCell ref="A315:A321"/>
    <mergeCell ref="B316:B321"/>
    <mergeCell ref="B351:B356"/>
    <mergeCell ref="A322:A328"/>
    <mergeCell ref="F2:H2"/>
    <mergeCell ref="A379:A385"/>
    <mergeCell ref="B380:B385"/>
    <mergeCell ref="A386:A392"/>
    <mergeCell ref="B387:B392"/>
    <mergeCell ref="A3:H3"/>
    <mergeCell ref="A224:A230"/>
    <mergeCell ref="B225:B230"/>
    <mergeCell ref="A231:A237"/>
    <mergeCell ref="B232:B237"/>
    <mergeCell ref="A175:A181"/>
    <mergeCell ref="B176:B181"/>
    <mergeCell ref="A203:A209"/>
    <mergeCell ref="B204:B209"/>
    <mergeCell ref="A161:A167"/>
    <mergeCell ref="B162:B167"/>
    <mergeCell ref="A168:A174"/>
    <mergeCell ref="B169:B174"/>
    <mergeCell ref="A133:A139"/>
    <mergeCell ref="B134:B139"/>
    <mergeCell ref="A140:A146"/>
    <mergeCell ref="A154:A160"/>
    <mergeCell ref="B155:B160"/>
    <mergeCell ref="A259:A265"/>
    <mergeCell ref="B323:B328"/>
    <mergeCell ref="A329:A335"/>
    <mergeCell ref="B330:B335"/>
    <mergeCell ref="A336:A342"/>
    <mergeCell ref="B337:B342"/>
    <mergeCell ref="A343:A349"/>
    <mergeCell ref="B344:B349"/>
    <mergeCell ref="A350:A356"/>
    <mergeCell ref="A301:A307"/>
    <mergeCell ref="B141:B146"/>
    <mergeCell ref="A147:A153"/>
    <mergeCell ref="B148:B153"/>
    <mergeCell ref="A112:A118"/>
    <mergeCell ref="B113:B118"/>
    <mergeCell ref="A119:A125"/>
    <mergeCell ref="B120:B125"/>
    <mergeCell ref="A126:A132"/>
    <mergeCell ref="B127:B132"/>
    <mergeCell ref="A77:A83"/>
    <mergeCell ref="B78:B83"/>
    <mergeCell ref="A98:A104"/>
    <mergeCell ref="B99:B104"/>
    <mergeCell ref="A105:A111"/>
    <mergeCell ref="B106:B111"/>
    <mergeCell ref="A56:A62"/>
    <mergeCell ref="B57:B62"/>
    <mergeCell ref="A63:A69"/>
    <mergeCell ref="B64:B69"/>
    <mergeCell ref="A70:A76"/>
    <mergeCell ref="B71:B76"/>
    <mergeCell ref="A84:A90"/>
    <mergeCell ref="B85:B90"/>
    <mergeCell ref="A91:A97"/>
    <mergeCell ref="B92:B97"/>
    <mergeCell ref="A35:A41"/>
    <mergeCell ref="B36:B41"/>
    <mergeCell ref="A42:A48"/>
    <mergeCell ref="B43:B48"/>
    <mergeCell ref="A49:A55"/>
    <mergeCell ref="B50:B55"/>
    <mergeCell ref="D4:H4"/>
    <mergeCell ref="A7:A13"/>
    <mergeCell ref="B7:B13"/>
    <mergeCell ref="A14:A20"/>
    <mergeCell ref="B15:B20"/>
    <mergeCell ref="A21:A27"/>
    <mergeCell ref="B22:B27"/>
    <mergeCell ref="A28:A34"/>
    <mergeCell ref="B29:B34"/>
    <mergeCell ref="A4:A5"/>
    <mergeCell ref="B4:B5"/>
    <mergeCell ref="C4:C5"/>
  </mergeCells>
  <pageMargins left="0.15748031496062992" right="0.15748031496062992" top="0.43307086614173229" bottom="0.23622047244094491" header="0" footer="0"/>
  <pageSetup paperSize="9" scale="70" firstPageNumber="40" orientation="portrait" useFirstPageNumber="1" verticalDpi="0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view="pageLayout" topLeftCell="A4" workbookViewId="0">
      <selection activeCell="I1" sqref="I1"/>
    </sheetView>
  </sheetViews>
  <sheetFormatPr defaultRowHeight="15" x14ac:dyDescent="0.25"/>
  <cols>
    <col min="1" max="1" width="4" style="33" customWidth="1"/>
    <col min="2" max="2" width="30.140625" style="33" customWidth="1"/>
    <col min="3" max="3" width="11.140625" style="33" customWidth="1"/>
    <col min="4" max="4" width="8.7109375" style="33" customWidth="1"/>
    <col min="5" max="5" width="8.28515625" style="33" customWidth="1"/>
    <col min="6" max="6" width="8.85546875" style="33" customWidth="1"/>
    <col min="7" max="7" width="8.7109375" style="33" customWidth="1"/>
    <col min="8" max="8" width="8.42578125" style="33" customWidth="1"/>
    <col min="9" max="9" width="8.5703125" style="33" customWidth="1"/>
    <col min="10" max="10" width="8.28515625" style="33" customWidth="1"/>
    <col min="11" max="13" width="8.5703125" style="33" customWidth="1"/>
    <col min="14" max="14" width="8.42578125" style="33" customWidth="1"/>
    <col min="15" max="15" width="8.85546875" style="33" customWidth="1"/>
  </cols>
  <sheetData>
    <row r="1" spans="1:15" ht="96.75" customHeight="1" x14ac:dyDescent="0.25">
      <c r="A1" s="79"/>
      <c r="B1" s="79"/>
      <c r="C1" s="79"/>
      <c r="D1" s="79"/>
      <c r="E1" s="79"/>
      <c r="F1" s="79"/>
      <c r="G1" s="80"/>
      <c r="H1" s="80"/>
      <c r="I1" s="80"/>
      <c r="J1" s="80"/>
      <c r="K1" s="302" t="s">
        <v>310</v>
      </c>
      <c r="L1" s="303"/>
      <c r="M1" s="303"/>
      <c r="N1" s="303"/>
      <c r="O1" s="303"/>
    </row>
    <row r="2" spans="1:15" ht="15.75" x14ac:dyDescent="0.25">
      <c r="A2" s="79"/>
      <c r="B2" s="79"/>
      <c r="C2" s="79"/>
      <c r="D2" s="79"/>
      <c r="E2" s="79"/>
      <c r="F2" s="79"/>
      <c r="G2" s="80"/>
      <c r="H2" s="80"/>
      <c r="I2" s="80"/>
      <c r="J2" s="80"/>
      <c r="K2" s="80"/>
      <c r="L2" s="80"/>
      <c r="M2" s="80"/>
      <c r="N2" s="79"/>
      <c r="O2" s="79"/>
    </row>
    <row r="3" spans="1:15" ht="90" customHeight="1" x14ac:dyDescent="0.25">
      <c r="A3" s="304" t="s">
        <v>302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5"/>
      <c r="O3" s="305"/>
    </row>
    <row r="4" spans="1:15" ht="15.7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5.75" x14ac:dyDescent="0.25">
      <c r="A5" s="306" t="s">
        <v>296</v>
      </c>
      <c r="B5" s="301" t="s">
        <v>148</v>
      </c>
      <c r="C5" s="301" t="s">
        <v>144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</row>
    <row r="6" spans="1:15" ht="15.75" x14ac:dyDescent="0.25">
      <c r="A6" s="306"/>
      <c r="B6" s="301"/>
      <c r="C6" s="301" t="s">
        <v>149</v>
      </c>
      <c r="D6" s="301" t="s">
        <v>297</v>
      </c>
      <c r="E6" s="301"/>
      <c r="F6" s="301" t="s">
        <v>8</v>
      </c>
      <c r="G6" s="301"/>
      <c r="H6" s="301" t="s">
        <v>9</v>
      </c>
      <c r="I6" s="301"/>
      <c r="J6" s="301" t="s">
        <v>10</v>
      </c>
      <c r="K6" s="301"/>
      <c r="L6" s="301" t="s">
        <v>11</v>
      </c>
      <c r="M6" s="301"/>
      <c r="N6" s="301" t="s">
        <v>75</v>
      </c>
      <c r="O6" s="301"/>
    </row>
    <row r="7" spans="1:15" ht="78.75" x14ac:dyDescent="0.25">
      <c r="A7" s="306"/>
      <c r="B7" s="301"/>
      <c r="C7" s="301"/>
      <c r="D7" s="81" t="s">
        <v>298</v>
      </c>
      <c r="E7" s="81" t="s">
        <v>299</v>
      </c>
      <c r="F7" s="81" t="s">
        <v>298</v>
      </c>
      <c r="G7" s="81" t="s">
        <v>299</v>
      </c>
      <c r="H7" s="81" t="s">
        <v>298</v>
      </c>
      <c r="I7" s="81" t="s">
        <v>299</v>
      </c>
      <c r="J7" s="81" t="s">
        <v>298</v>
      </c>
      <c r="K7" s="81" t="s">
        <v>299</v>
      </c>
      <c r="L7" s="81" t="s">
        <v>298</v>
      </c>
      <c r="M7" s="81" t="s">
        <v>299</v>
      </c>
      <c r="N7" s="81" t="s">
        <v>298</v>
      </c>
      <c r="O7" s="81" t="s">
        <v>299</v>
      </c>
    </row>
    <row r="8" spans="1:15" ht="15.75" x14ac:dyDescent="0.25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82">
        <v>12</v>
      </c>
      <c r="M8" s="82">
        <v>13</v>
      </c>
      <c r="N8" s="82">
        <v>14</v>
      </c>
      <c r="O8" s="82">
        <v>15</v>
      </c>
    </row>
    <row r="9" spans="1:15" ht="15.75" x14ac:dyDescent="0.25">
      <c r="A9" s="301" t="s">
        <v>300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</row>
    <row r="10" spans="1:15" ht="47.25" x14ac:dyDescent="0.25">
      <c r="A10" s="3" t="s">
        <v>155</v>
      </c>
      <c r="B10" s="82" t="s">
        <v>301</v>
      </c>
      <c r="C10" s="9" t="s">
        <v>272</v>
      </c>
      <c r="D10" s="9" t="s">
        <v>272</v>
      </c>
      <c r="E10" s="9" t="s">
        <v>272</v>
      </c>
      <c r="F10" s="9" t="s">
        <v>272</v>
      </c>
      <c r="G10" s="9" t="s">
        <v>272</v>
      </c>
      <c r="H10" s="9" t="s">
        <v>272</v>
      </c>
      <c r="I10" s="9" t="s">
        <v>272</v>
      </c>
      <c r="J10" s="9" t="s">
        <v>272</v>
      </c>
      <c r="K10" s="9" t="s">
        <v>272</v>
      </c>
      <c r="L10" s="9" t="s">
        <v>272</v>
      </c>
      <c r="M10" s="9" t="s">
        <v>272</v>
      </c>
      <c r="N10" s="9" t="s">
        <v>272</v>
      </c>
      <c r="O10" s="9" t="s">
        <v>272</v>
      </c>
    </row>
  </sheetData>
  <mergeCells count="13">
    <mergeCell ref="L6:M6"/>
    <mergeCell ref="N6:O6"/>
    <mergeCell ref="A9:O9"/>
    <mergeCell ref="K1:O1"/>
    <mergeCell ref="A3:O3"/>
    <mergeCell ref="A5:A7"/>
    <mergeCell ref="B5:B7"/>
    <mergeCell ref="C5:O5"/>
    <mergeCell ref="C6:C7"/>
    <mergeCell ref="D6:E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scale="80" firstPageNumber="51" orientation="landscape" useFirstPageNumber="1" verticalDpi="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topLeftCell="A4" workbookViewId="0">
      <selection activeCell="A3" sqref="A3:G3"/>
    </sheetView>
  </sheetViews>
  <sheetFormatPr defaultRowHeight="15" x14ac:dyDescent="0.25"/>
  <cols>
    <col min="1" max="1" width="6.5703125" style="33" customWidth="1"/>
    <col min="2" max="2" width="31.28515625" style="33" customWidth="1"/>
    <col min="3" max="3" width="17.7109375" style="33" customWidth="1"/>
    <col min="4" max="4" width="18.42578125" style="33" customWidth="1"/>
    <col min="5" max="5" width="21.140625" style="33" customWidth="1"/>
    <col min="6" max="6" width="19.140625" style="33" customWidth="1"/>
    <col min="7" max="7" width="21.85546875" style="33" customWidth="1"/>
  </cols>
  <sheetData>
    <row r="1" spans="1:7" ht="89.25" customHeight="1" x14ac:dyDescent="0.25">
      <c r="A1" s="79"/>
      <c r="B1" s="79"/>
      <c r="C1" s="79"/>
      <c r="D1" s="79"/>
      <c r="E1" s="79"/>
      <c r="F1" s="302" t="s">
        <v>311</v>
      </c>
      <c r="G1" s="302"/>
    </row>
    <row r="2" spans="1:7" ht="15.75" x14ac:dyDescent="0.25">
      <c r="A2" s="79"/>
      <c r="B2" s="79"/>
      <c r="C2" s="79"/>
      <c r="D2" s="79"/>
      <c r="E2" s="79"/>
      <c r="F2" s="79"/>
      <c r="G2" s="79"/>
    </row>
    <row r="3" spans="1:7" ht="72" customHeight="1" x14ac:dyDescent="0.25">
      <c r="A3" s="304" t="s">
        <v>312</v>
      </c>
      <c r="B3" s="304"/>
      <c r="C3" s="304"/>
      <c r="D3" s="304"/>
      <c r="E3" s="304"/>
      <c r="F3" s="304"/>
      <c r="G3" s="304"/>
    </row>
    <row r="4" spans="1:7" ht="15.75" x14ac:dyDescent="0.25">
      <c r="A4" s="79"/>
      <c r="B4" s="79"/>
      <c r="C4" s="79"/>
      <c r="D4" s="79"/>
      <c r="E4" s="79"/>
      <c r="F4" s="79"/>
      <c r="G4" s="79"/>
    </row>
    <row r="5" spans="1:7" ht="15.75" x14ac:dyDescent="0.25">
      <c r="A5" s="306" t="s">
        <v>1</v>
      </c>
      <c r="B5" s="301" t="s">
        <v>70</v>
      </c>
      <c r="C5" s="301" t="s">
        <v>303</v>
      </c>
      <c r="D5" s="301" t="s">
        <v>304</v>
      </c>
      <c r="E5" s="308" t="s">
        <v>305</v>
      </c>
      <c r="F5" s="308"/>
      <c r="G5" s="308"/>
    </row>
    <row r="6" spans="1:7" ht="47.25" x14ac:dyDescent="0.25">
      <c r="A6" s="307"/>
      <c r="B6" s="307"/>
      <c r="C6" s="307"/>
      <c r="D6" s="307"/>
      <c r="E6" s="301" t="s">
        <v>306</v>
      </c>
      <c r="F6" s="301"/>
      <c r="G6" s="82" t="s">
        <v>307</v>
      </c>
    </row>
    <row r="7" spans="1:7" ht="63" x14ac:dyDescent="0.25">
      <c r="A7" s="307"/>
      <c r="B7" s="307"/>
      <c r="C7" s="307"/>
      <c r="D7" s="307"/>
      <c r="E7" s="82" t="s">
        <v>308</v>
      </c>
      <c r="F7" s="82" t="s">
        <v>309</v>
      </c>
      <c r="G7" s="82"/>
    </row>
    <row r="8" spans="1:7" ht="15.75" x14ac:dyDescent="0.25">
      <c r="A8" s="82">
        <v>1</v>
      </c>
      <c r="B8" s="82">
        <v>2</v>
      </c>
      <c r="C8" s="82"/>
      <c r="D8" s="82">
        <v>3</v>
      </c>
      <c r="E8" s="83">
        <v>4</v>
      </c>
      <c r="F8" s="83">
        <v>5</v>
      </c>
      <c r="G8" s="83">
        <v>6</v>
      </c>
    </row>
    <row r="9" spans="1:7" ht="48.75" customHeight="1" x14ac:dyDescent="0.25">
      <c r="A9" s="84" t="s">
        <v>155</v>
      </c>
      <c r="B9" s="3" t="s">
        <v>301</v>
      </c>
      <c r="C9" s="3"/>
      <c r="D9" s="84" t="s">
        <v>272</v>
      </c>
      <c r="E9" s="84" t="s">
        <v>272</v>
      </c>
      <c r="F9" s="84" t="s">
        <v>272</v>
      </c>
      <c r="G9" s="84" t="s">
        <v>272</v>
      </c>
    </row>
    <row r="10" spans="1:7" ht="15.75" x14ac:dyDescent="0.25">
      <c r="A10" s="85"/>
      <c r="B10" s="85"/>
      <c r="C10" s="85"/>
      <c r="D10" s="85"/>
      <c r="E10" s="85"/>
      <c r="F10" s="85"/>
      <c r="G10" s="85"/>
    </row>
  </sheetData>
  <mergeCells count="8">
    <mergeCell ref="F1:G1"/>
    <mergeCell ref="A3:G3"/>
    <mergeCell ref="A5:A7"/>
    <mergeCell ref="B5:B7"/>
    <mergeCell ref="C5:C7"/>
    <mergeCell ref="D5:D7"/>
    <mergeCell ref="E5:G5"/>
    <mergeCell ref="E6:F6"/>
  </mergeCells>
  <pageMargins left="0.51181102362204722" right="0.70866141732283472" top="0.74803149606299213" bottom="0.74803149606299213" header="0.31496062992125984" footer="0.31496062992125984"/>
  <pageSetup paperSize="9" scale="85" firstPageNumber="52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приложение 1</vt:lpstr>
      <vt:lpstr>приложение2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Елена Мошникова</cp:lastModifiedBy>
  <cp:lastPrinted>2017-06-27T05:42:33Z</cp:lastPrinted>
  <dcterms:created xsi:type="dcterms:W3CDTF">2015-10-14T02:53:30Z</dcterms:created>
  <dcterms:modified xsi:type="dcterms:W3CDTF">2017-06-30T00:40:25Z</dcterms:modified>
</cp:coreProperties>
</file>